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5" windowHeight="10935" tabRatio="802" activeTab="0"/>
  </bookViews>
  <sheets>
    <sheet name="Balancing Sheet 8~15~17" sheetId="1" r:id="rId1"/>
  </sheets>
  <definedNames>
    <definedName name="_xlnm.Print_Area" localSheetId="0">'Balancing Sheet 8~15~17'!$B$1:$AI$164</definedName>
  </definedNames>
  <calcPr fullCalcOnLoad="1"/>
</workbook>
</file>

<file path=xl/comments1.xml><?xml version="1.0" encoding="utf-8"?>
<comments xmlns="http://schemas.openxmlformats.org/spreadsheetml/2006/main">
  <authors>
    <author>ALDO E. PETRONIO</author>
    <author>Aldo</author>
  </authors>
  <commentList>
    <comment ref="H7" authorId="0">
      <text>
        <r>
          <rPr>
            <b/>
            <sz val="9"/>
            <rFont val="Tahoma"/>
            <family val="2"/>
          </rPr>
          <t>ALDO E. PETRONIO:</t>
        </r>
        <r>
          <rPr>
            <sz val="9"/>
            <rFont val="Tahoma"/>
            <family val="2"/>
          </rPr>
          <t xml:space="preserve">
From #3 and #6
</t>
        </r>
      </text>
    </comment>
    <comment ref="H8" authorId="0">
      <text>
        <r>
          <rPr>
            <b/>
            <sz val="9"/>
            <rFont val="Tahoma"/>
            <family val="2"/>
          </rPr>
          <t>ALDO E. PETRONIO:</t>
        </r>
        <r>
          <rPr>
            <sz val="9"/>
            <rFont val="Tahoma"/>
            <family val="2"/>
          </rPr>
          <t xml:space="preserve">
11 from #4 and 2 from #37</t>
        </r>
      </text>
    </comment>
    <comment ref="H9" authorId="0">
      <text>
        <r>
          <rPr>
            <b/>
            <sz val="9"/>
            <rFont val="Tahoma"/>
            <family val="2"/>
          </rPr>
          <t>ALDO E. PETRONIO:</t>
        </r>
        <r>
          <rPr>
            <sz val="9"/>
            <rFont val="Tahoma"/>
            <family val="2"/>
          </rPr>
          <t xml:space="preserve">
from #6 to #18
</t>
        </r>
      </text>
    </comment>
    <comment ref="R17" authorId="1">
      <text>
        <r>
          <rPr>
            <b/>
            <sz val="9"/>
            <rFont val="Tahoma"/>
            <family val="2"/>
          </rPr>
          <t>Aldo:</t>
        </r>
        <r>
          <rPr>
            <sz val="9"/>
            <rFont val="Tahoma"/>
            <family val="2"/>
          </rPr>
          <t xml:space="preserve">
Average savings of salary and health insurance
</t>
        </r>
      </text>
    </comment>
    <comment ref="U17" authorId="0">
      <text>
        <r>
          <rPr>
            <b/>
            <sz val="9"/>
            <rFont val="Tahoma"/>
            <family val="2"/>
          </rPr>
          <t>ALDO E. PETRONIO:</t>
        </r>
        <r>
          <rPr>
            <sz val="9"/>
            <rFont val="Tahoma"/>
            <family val="2"/>
          </rPr>
          <t xml:space="preserve">
This formula reflects RIF recall from round 10 that allow recalls but are grant funded and have no cost to local</t>
        </r>
      </text>
    </comment>
  </commentList>
</comments>
</file>

<file path=xl/sharedStrings.xml><?xml version="1.0" encoding="utf-8"?>
<sst xmlns="http://schemas.openxmlformats.org/spreadsheetml/2006/main" count="597" uniqueCount="308">
  <si>
    <t>#1</t>
  </si>
  <si>
    <t>#2</t>
  </si>
  <si>
    <t>#3</t>
  </si>
  <si>
    <t>#4</t>
  </si>
  <si>
    <t>#5</t>
  </si>
  <si>
    <t>#6</t>
  </si>
  <si>
    <t>#7</t>
  </si>
  <si>
    <t>#8</t>
  </si>
  <si>
    <t>#9</t>
  </si>
  <si>
    <t>#10</t>
  </si>
  <si>
    <t>Round 1</t>
  </si>
  <si>
    <t>Central</t>
  </si>
  <si>
    <t>School</t>
  </si>
  <si>
    <t>Salary</t>
  </si>
  <si>
    <t>Savings</t>
  </si>
  <si>
    <t>Benefits</t>
  </si>
  <si>
    <t>Round 2</t>
  </si>
  <si>
    <t>Yes</t>
  </si>
  <si>
    <t>Round 3</t>
  </si>
  <si>
    <t>Assistant Principal</t>
  </si>
  <si>
    <t>Shortfall from School Comm Recommended Budget</t>
  </si>
  <si>
    <t>Cut</t>
  </si>
  <si>
    <t>#11</t>
  </si>
  <si>
    <t>#12</t>
  </si>
  <si>
    <t>#13</t>
  </si>
  <si>
    <t>#14</t>
  </si>
  <si>
    <t>#15</t>
  </si>
  <si>
    <t>#16</t>
  </si>
  <si>
    <t>#17</t>
  </si>
  <si>
    <t>#18</t>
  </si>
  <si>
    <t>#19</t>
  </si>
  <si>
    <t>#20</t>
  </si>
  <si>
    <t>#21</t>
  </si>
  <si>
    <t>#22</t>
  </si>
  <si>
    <t>#23</t>
  </si>
  <si>
    <t>#24</t>
  </si>
  <si>
    <t>#25</t>
  </si>
  <si>
    <t>#26</t>
  </si>
  <si>
    <t>#27</t>
  </si>
  <si>
    <t>#28</t>
  </si>
  <si>
    <t>#29</t>
  </si>
  <si>
    <t>#30</t>
  </si>
  <si>
    <t>#31</t>
  </si>
  <si>
    <t>#32</t>
  </si>
  <si>
    <t>#33</t>
  </si>
  <si>
    <t>#34</t>
  </si>
  <si>
    <t>#35</t>
  </si>
  <si>
    <t>#36</t>
  </si>
  <si>
    <t>Total Savings &amp; Reductions</t>
  </si>
  <si>
    <t>Due to Unemployment</t>
  </si>
  <si>
    <t>Do Not Fill</t>
  </si>
  <si>
    <t>Total Administration Do Not Fill</t>
  </si>
  <si>
    <t>#37</t>
  </si>
  <si>
    <t>Total RIF notices</t>
  </si>
  <si>
    <t>Total Eliminated BEA Positions</t>
  </si>
  <si>
    <t>#39</t>
  </si>
  <si>
    <t>#40</t>
  </si>
  <si>
    <t>Round 4</t>
  </si>
  <si>
    <t>#41</t>
  </si>
  <si>
    <t>#42</t>
  </si>
  <si>
    <t>#43</t>
  </si>
  <si>
    <t>#44</t>
  </si>
  <si>
    <t>#45</t>
  </si>
  <si>
    <t>Round 5</t>
  </si>
  <si>
    <t>#46</t>
  </si>
  <si>
    <t>#47</t>
  </si>
  <si>
    <t>#48</t>
  </si>
  <si>
    <t>#49</t>
  </si>
  <si>
    <t>#50</t>
  </si>
  <si>
    <t>No</t>
  </si>
  <si>
    <t>#51</t>
  </si>
  <si>
    <t>#52</t>
  </si>
  <si>
    <t>#53</t>
  </si>
  <si>
    <t>#54</t>
  </si>
  <si>
    <t>#55</t>
  </si>
  <si>
    <t>#56</t>
  </si>
  <si>
    <t>#57</t>
  </si>
  <si>
    <t>#58</t>
  </si>
  <si>
    <t>#59</t>
  </si>
  <si>
    <t>#60</t>
  </si>
  <si>
    <t>#61</t>
  </si>
  <si>
    <t>#62</t>
  </si>
  <si>
    <t>#63</t>
  </si>
  <si>
    <t>#64</t>
  </si>
  <si>
    <t>#65</t>
  </si>
  <si>
    <t>#66</t>
  </si>
  <si>
    <t>#67</t>
  </si>
  <si>
    <t>FY18 Superintendents Recommended Budget</t>
  </si>
  <si>
    <t>FY18 School Committee Proposed Budget</t>
  </si>
  <si>
    <t>FY18 Mayor's Recommended Budget</t>
  </si>
  <si>
    <t>FY18 Additional Chapter 70</t>
  </si>
  <si>
    <t>Pre-Buying of Supplies from FY17 Budget</t>
  </si>
  <si>
    <t>Pre-Paying for SPED out of district tuitions from FY17</t>
  </si>
  <si>
    <t xml:space="preserve">Regular Retirements </t>
  </si>
  <si>
    <t>Energy Savings</t>
  </si>
  <si>
    <t>Telephone</t>
  </si>
  <si>
    <t>Goddard~Huntington~Gilmore~Barrett</t>
  </si>
  <si>
    <t>Retained SPED placements</t>
  </si>
  <si>
    <t>Available FY18 Funds</t>
  </si>
  <si>
    <t>System</t>
  </si>
  <si>
    <t>Family Connections</t>
  </si>
  <si>
    <t>Curriculum Projects</t>
  </si>
  <si>
    <t>Challenge for Change</t>
  </si>
  <si>
    <t>Fuller Museum Field Trip Buses</t>
  </si>
  <si>
    <t>Superintendents Travel</t>
  </si>
  <si>
    <t>Professional Development</t>
  </si>
  <si>
    <t>#38</t>
  </si>
  <si>
    <t>Per Capita Supplies &amp; Materials Reduced</t>
  </si>
  <si>
    <t>Worker's Comp Budget reduction</t>
  </si>
  <si>
    <t>Employee Severance Budget Reduction</t>
  </si>
  <si>
    <t>Substitute Teacher Budget Reduction</t>
  </si>
  <si>
    <t>Adult Learning Center Budget Reduction</t>
  </si>
  <si>
    <t>In School Suspension</t>
  </si>
  <si>
    <t>Ordinary Maintenance Athletic Equipment Repair</t>
  </si>
  <si>
    <t>Athletic Equipment</t>
  </si>
  <si>
    <t>Natural Gas (Heating)</t>
  </si>
  <si>
    <t>Fuel Oil for Corcoran Building</t>
  </si>
  <si>
    <t>Electricity</t>
  </si>
  <si>
    <t>Electrical Services</t>
  </si>
  <si>
    <t>Plumbing Services</t>
  </si>
  <si>
    <t>Allied Waste Services charge back to Food Services</t>
  </si>
  <si>
    <t>System Wide Instructional Repairs</t>
  </si>
  <si>
    <t>Administrative Services Petty Cash</t>
  </si>
  <si>
    <t>Gateway to College Program Reduction</t>
  </si>
  <si>
    <t>Sum Round 2</t>
  </si>
  <si>
    <t>Project Grads Budget Support</t>
  </si>
  <si>
    <t>#68</t>
  </si>
  <si>
    <t>#69</t>
  </si>
  <si>
    <t>#70</t>
  </si>
  <si>
    <t>Sum Round 3</t>
  </si>
  <si>
    <t>ALC</t>
  </si>
  <si>
    <t>Budget Book Page 3</t>
  </si>
  <si>
    <t>Budget Book Page 5</t>
  </si>
  <si>
    <t>Budget Book Page 6</t>
  </si>
  <si>
    <t>Budget Book Page 7</t>
  </si>
  <si>
    <t>Budget Book Page 8</t>
  </si>
  <si>
    <t>Budget Book Page 9</t>
  </si>
  <si>
    <t>Budget Book Page 11</t>
  </si>
  <si>
    <t>Budget Book Page 12</t>
  </si>
  <si>
    <t>Budget Book Page 13</t>
  </si>
  <si>
    <t>Budget Book Page 16</t>
  </si>
  <si>
    <t>Budget Book Page 17</t>
  </si>
  <si>
    <t>Budget Book Page 19</t>
  </si>
  <si>
    <t>Budget Book Page 20</t>
  </si>
  <si>
    <t>Budget Book Page 21</t>
  </si>
  <si>
    <t>Budget Book Page 22</t>
  </si>
  <si>
    <t>Budget Book Page 28</t>
  </si>
  <si>
    <t>Original Budget</t>
  </si>
  <si>
    <t>Revised Budget</t>
  </si>
  <si>
    <t>Reduction &amp; Elimination of Administrative Assistants</t>
  </si>
  <si>
    <t>Reduction &amp; Elimination of Paraprofessionals</t>
  </si>
  <si>
    <t>Reduction &amp; Elimination of Monitor Teacher Assistants</t>
  </si>
  <si>
    <t>Reduction &amp; Elimination of Custodians</t>
  </si>
  <si>
    <t>Reduction &amp; Elimination of School Police</t>
  </si>
  <si>
    <t>Reduction &amp; Elimination of Non Union Positions</t>
  </si>
  <si>
    <t>Reduction &amp; Elimination of Other Positions</t>
  </si>
  <si>
    <t>Transportation Middle Schools</t>
  </si>
  <si>
    <t>Non-Professional Wages</t>
  </si>
  <si>
    <r>
      <t xml:space="preserve">Total Other Do Not Fill </t>
    </r>
    <r>
      <rPr>
        <sz val="7"/>
        <color indexed="9"/>
        <rFont val="Arial"/>
        <family val="2"/>
      </rPr>
      <t xml:space="preserve"> (retirement)</t>
    </r>
  </si>
  <si>
    <t>#71</t>
  </si>
  <si>
    <t>#72</t>
  </si>
  <si>
    <t>#73</t>
  </si>
  <si>
    <t>#74</t>
  </si>
  <si>
    <t>#75</t>
  </si>
  <si>
    <t>#76</t>
  </si>
  <si>
    <t>#77</t>
  </si>
  <si>
    <t>#78</t>
  </si>
  <si>
    <t>#79</t>
  </si>
  <si>
    <t>Sum Round 1</t>
  </si>
  <si>
    <t>#80</t>
  </si>
  <si>
    <t>Additional Personnel CERTIFIED</t>
  </si>
  <si>
    <t>#81</t>
  </si>
  <si>
    <t>Additional Personnel NON-CERTIFIED</t>
  </si>
  <si>
    <t>#82</t>
  </si>
  <si>
    <t>District Budget Contingency</t>
  </si>
  <si>
    <t>+</t>
  </si>
  <si>
    <t>Teachers</t>
  </si>
  <si>
    <t>Counselor</t>
  </si>
  <si>
    <t>Nurse</t>
  </si>
  <si>
    <t>Admin Assist</t>
  </si>
  <si>
    <t>Custodian</t>
  </si>
  <si>
    <r>
      <t xml:space="preserve">SPED Program </t>
    </r>
    <r>
      <rPr>
        <sz val="9"/>
        <color indexed="8"/>
        <rFont val="Arial"/>
        <family val="2"/>
      </rPr>
      <t>Reconfigs Reclassed in items #6 to #15</t>
    </r>
  </si>
  <si>
    <t>BEA</t>
  </si>
  <si>
    <t>Discovery Ed Streaming, Audio, Videoing</t>
  </si>
  <si>
    <t>After School Intervention - Two Supervisors</t>
  </si>
  <si>
    <t>Summer Transportation - Personal Services</t>
  </si>
  <si>
    <r>
      <t xml:space="preserve">Middle School Activities, </t>
    </r>
    <r>
      <rPr>
        <sz val="8"/>
        <color indexed="8"/>
        <rFont val="Arial"/>
        <family val="2"/>
      </rPr>
      <t>Band, Choral, Drama, Student Council</t>
    </r>
  </si>
  <si>
    <t>Intramurals, Eliminate all grade levels</t>
  </si>
  <si>
    <r>
      <t xml:space="preserve">Middle School Extra Activities, </t>
    </r>
    <r>
      <rPr>
        <sz val="9"/>
        <color indexed="8"/>
        <rFont val="Arial"/>
        <family val="2"/>
      </rPr>
      <t>Athletics Personal Services</t>
    </r>
  </si>
  <si>
    <t>Building &amp; Grounds Housekeeping Supplies</t>
  </si>
  <si>
    <t>Equipment, various facilities categories</t>
  </si>
  <si>
    <t>Printing - District Folding Maps</t>
  </si>
  <si>
    <t>Printing - Report Cards BHS &amp; Middle Schools</t>
  </si>
  <si>
    <t>Certica Solutions - Testwiz</t>
  </si>
  <si>
    <t>Lazel Learning - Raz Kids</t>
  </si>
  <si>
    <t>Computer Contract Services - Ockers</t>
  </si>
  <si>
    <t>Dr. Turley Psychiatric Evaluation Services</t>
  </si>
  <si>
    <t>School Moves - Personal Services</t>
  </si>
  <si>
    <t>Software - Read Naturally</t>
  </si>
  <si>
    <t>Software - Imagine Learning</t>
  </si>
  <si>
    <t>Software - Discovery Ed Tech Streaming</t>
  </si>
  <si>
    <t>Software - Discovery Ed Science Textbook</t>
  </si>
  <si>
    <t>Budget Book Page 27</t>
  </si>
  <si>
    <t>BHS Music Buses for the Band to Perform at Games</t>
  </si>
  <si>
    <t>Budget Book Page 26</t>
  </si>
  <si>
    <t>Budget Book Page 4</t>
  </si>
  <si>
    <t>Budget Book Page 2</t>
  </si>
  <si>
    <t>Challenge for Change at Barrett Russell - Eliminate</t>
  </si>
  <si>
    <t>Challenge for Change at Champion School - Eliminate</t>
  </si>
  <si>
    <t>Middle</t>
  </si>
  <si>
    <t>End of Phys-Ed Grant (PEP Grant)</t>
  </si>
  <si>
    <t>Sum Round 4</t>
  </si>
  <si>
    <t>Sum Round 5</t>
  </si>
  <si>
    <t>Reduction &amp; Elimination of Administration</t>
  </si>
  <si>
    <t>System wide Mentoring</t>
  </si>
  <si>
    <t>Phys Ed System wide Safety Check</t>
  </si>
  <si>
    <t>International Baccalaureate Program Elimination</t>
  </si>
  <si>
    <t>Executive Team Position     included in line item #7</t>
  </si>
  <si>
    <t>Non-Union Administrator Cuts       included in line #7</t>
  </si>
  <si>
    <t>Round 6</t>
  </si>
  <si>
    <t>#83</t>
  </si>
  <si>
    <t>Sum Round 6</t>
  </si>
  <si>
    <t>#84</t>
  </si>
  <si>
    <t>International Baccalaureate Program partial REVERSAL</t>
  </si>
  <si>
    <t>#85</t>
  </si>
  <si>
    <t>Overtime &amp; Additional Comp pay</t>
  </si>
  <si>
    <t>#86</t>
  </si>
  <si>
    <t>Budget Book Page 24</t>
  </si>
  <si>
    <r>
      <t xml:space="preserve">Reduction, Do Not Fill &amp; Savings from Early Retirement Incentive   </t>
    </r>
    <r>
      <rPr>
        <b/>
        <sz val="12"/>
        <color indexed="8"/>
        <rFont val="Arial"/>
        <family val="2"/>
      </rPr>
      <t>Certified</t>
    </r>
  </si>
  <si>
    <r>
      <t xml:space="preserve">Reduction, Do Not Fill &amp; Savings from Early Retirement Incentive    </t>
    </r>
    <r>
      <rPr>
        <b/>
        <sz val="12"/>
        <color indexed="8"/>
        <rFont val="Arial"/>
        <family val="2"/>
      </rPr>
      <t xml:space="preserve"> Non-Certified</t>
    </r>
  </si>
  <si>
    <t>#87</t>
  </si>
  <si>
    <t>Empower Yourself program elimination</t>
  </si>
  <si>
    <t>Budget Book Page 18</t>
  </si>
  <si>
    <t>Budget Book Page 19&amp;22</t>
  </si>
  <si>
    <t>Round 7</t>
  </si>
  <si>
    <t>#88</t>
  </si>
  <si>
    <t>#89</t>
  </si>
  <si>
    <t>#90</t>
  </si>
  <si>
    <t>#91</t>
  </si>
  <si>
    <t>3 Non-Union Administrator Cuts</t>
  </si>
  <si>
    <t>6 Community Mentors</t>
  </si>
  <si>
    <t>1 Supervisor</t>
  </si>
  <si>
    <t>1 Print Shop Assistant</t>
  </si>
  <si>
    <t>FY17 Mayor's Appropriation</t>
  </si>
  <si>
    <t>FY18 Mayor's Appropriation</t>
  </si>
  <si>
    <t>Actual</t>
  </si>
  <si>
    <t>FY18 Budget Variation</t>
  </si>
  <si>
    <t>SPED Services (labeled as consultants)</t>
  </si>
  <si>
    <t>Round 8</t>
  </si>
  <si>
    <t>#92</t>
  </si>
  <si>
    <t>#93</t>
  </si>
  <si>
    <t>#94</t>
  </si>
  <si>
    <t>#95</t>
  </si>
  <si>
    <t>Sum Round 8</t>
  </si>
  <si>
    <t>Sum Round 7</t>
  </si>
  <si>
    <t>Additional Personnel Certified</t>
  </si>
  <si>
    <t>Substitute Teachers</t>
  </si>
  <si>
    <t>Earned Credits</t>
  </si>
  <si>
    <t>Unemployment Costs</t>
  </si>
  <si>
    <t>#96</t>
  </si>
  <si>
    <t>#97</t>
  </si>
  <si>
    <t>#98</t>
  </si>
  <si>
    <t>Grant Contingency</t>
  </si>
  <si>
    <t>SPED Out-Of-District Tuitions</t>
  </si>
  <si>
    <t>Contingency</t>
  </si>
  <si>
    <t>Budget Book Page 10</t>
  </si>
  <si>
    <t>Budget Book Page 14</t>
  </si>
  <si>
    <t>Round 9</t>
  </si>
  <si>
    <t>#99</t>
  </si>
  <si>
    <t>Reinstate Athletic Programs</t>
  </si>
  <si>
    <t>$178,880 + $280K+180K</t>
  </si>
  <si>
    <t>#100</t>
  </si>
  <si>
    <t>Reinstate Assistant Cross Country Coach</t>
  </si>
  <si>
    <t>Sum Round 9</t>
  </si>
  <si>
    <t>Round 10</t>
  </si>
  <si>
    <t>Sum Round 10</t>
  </si>
  <si>
    <t>#101</t>
  </si>
  <si>
    <t>#102</t>
  </si>
  <si>
    <t>#103</t>
  </si>
  <si>
    <t>#104</t>
  </si>
  <si>
    <t>#105</t>
  </si>
  <si>
    <t>#106</t>
  </si>
  <si>
    <t>#107</t>
  </si>
  <si>
    <t>#108</t>
  </si>
  <si>
    <t>#109</t>
  </si>
  <si>
    <t>#110</t>
  </si>
  <si>
    <t>Reflected in Item #6</t>
  </si>
  <si>
    <t>Reflected in Item #10</t>
  </si>
  <si>
    <r>
      <t xml:space="preserve">Recall 1 Administrative Assistant: </t>
    </r>
    <r>
      <rPr>
        <b/>
        <sz val="10"/>
        <color indexed="8"/>
        <rFont val="Arial"/>
        <family val="2"/>
      </rPr>
      <t>Funded by Comm Schools</t>
    </r>
  </si>
  <si>
    <r>
      <t xml:space="preserve">Recall of 1 Adaptive P.E. position : </t>
    </r>
    <r>
      <rPr>
        <b/>
        <sz val="10"/>
        <color indexed="8"/>
        <rFont val="Arial"/>
        <family val="2"/>
      </rPr>
      <t>Grant Funded</t>
    </r>
  </si>
  <si>
    <t>Savings - Redirection of Contract Services: MCAS ALT</t>
  </si>
  <si>
    <t>Savings from Resignation of 1 P.E. position</t>
  </si>
  <si>
    <t>Recall of 2 Adaptive P.E. positions ($80,000)</t>
  </si>
  <si>
    <r>
      <t xml:space="preserve">Recall 1 SPED Dept. Head : </t>
    </r>
    <r>
      <rPr>
        <b/>
        <sz val="10"/>
        <color indexed="8"/>
        <rFont val="Arial"/>
        <family val="2"/>
      </rPr>
      <t>Grant Funded</t>
    </r>
  </si>
  <si>
    <r>
      <t>Recall 3</t>
    </r>
    <r>
      <rPr>
        <sz val="9"/>
        <color indexed="8"/>
        <rFont val="Arial"/>
        <family val="2"/>
      </rPr>
      <t xml:space="preserve"> (Spanish, Tech, Science)</t>
    </r>
    <r>
      <rPr>
        <sz val="11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>Huntington Therapeutic Day School</t>
    </r>
  </si>
  <si>
    <t>Recall 1 Middle School Guidance Counselor</t>
  </si>
  <si>
    <r>
      <t xml:space="preserve">Recall Principal of Edison Academy, Student Support Liaison for High School: </t>
    </r>
    <r>
      <rPr>
        <b/>
        <sz val="10"/>
        <color indexed="8"/>
        <rFont val="Arial"/>
        <family val="2"/>
      </rPr>
      <t>Funded by Comm Schools</t>
    </r>
  </si>
  <si>
    <r>
      <t xml:space="preserve">Savings from Outside Nursing Contracts </t>
    </r>
    <r>
      <rPr>
        <sz val="9"/>
        <color indexed="8"/>
        <rFont val="Arial"/>
        <family val="2"/>
      </rPr>
      <t>(Direct Hires by the District)</t>
    </r>
  </si>
  <si>
    <t xml:space="preserve">Budget Book Page </t>
  </si>
  <si>
    <t>SPECIAL NOTES: Proposed Purchases from available FY17 funds at year end.</t>
  </si>
  <si>
    <t>Requested</t>
  </si>
  <si>
    <t>REACH</t>
  </si>
  <si>
    <t>Envisions</t>
  </si>
  <si>
    <t>Fundations</t>
  </si>
  <si>
    <t>Renaissance</t>
  </si>
  <si>
    <t>NOTE: Total number of RIF'd positions</t>
  </si>
  <si>
    <t>Reduction &amp; Elimination of Certified Teaching Positions *</t>
  </si>
  <si>
    <t>*  Item #6 Reflects total RIF's including both local and grant funded positions: total savings has been adjusted for local funds only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</si>
</sst>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.00"/>
  </numFmts>
  <fonts count="91">
    <font>
      <sz val="12"/>
      <color theme="1"/>
      <name val="Arial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0"/>
      <color indexed="30"/>
      <name val="Arial"/>
      <family val="2"/>
    </font>
    <font>
      <b/>
      <sz val="10"/>
      <color indexed="8"/>
      <name val="Arial"/>
      <family val="2"/>
    </font>
    <font>
      <i/>
      <sz val="10"/>
      <color indexed="30"/>
      <name val="Arial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sz val="8"/>
      <color indexed="8"/>
      <name val="Arial"/>
      <family val="2"/>
    </font>
    <font>
      <b/>
      <sz val="8"/>
      <color indexed="49"/>
      <name val="Arial"/>
      <family val="2"/>
    </font>
    <font>
      <sz val="8"/>
      <color indexed="49"/>
      <name val="Arial"/>
      <family val="2"/>
    </font>
    <font>
      <b/>
      <sz val="9"/>
      <color indexed="8"/>
      <name val="Arial"/>
      <family val="2"/>
    </font>
    <font>
      <b/>
      <sz val="11"/>
      <color indexed="10"/>
      <name val="Arial"/>
      <family val="2"/>
    </font>
    <font>
      <b/>
      <sz val="11"/>
      <color indexed="8"/>
      <name val="Arial"/>
      <family val="2"/>
    </font>
    <font>
      <sz val="7"/>
      <color indexed="8"/>
      <name val="Arial"/>
      <family val="2"/>
    </font>
    <font>
      <sz val="11"/>
      <color indexed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11"/>
      <color indexed="44"/>
      <name val="Arial"/>
      <family val="2"/>
    </font>
    <font>
      <b/>
      <sz val="10"/>
      <color indexed="30"/>
      <name val="Arial"/>
      <family val="2"/>
    </font>
    <font>
      <i/>
      <sz val="9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sz val="7"/>
      <color indexed="9"/>
      <name val="Arial"/>
      <family val="2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b/>
      <i/>
      <sz val="10"/>
      <color indexed="30"/>
      <name val="Arial"/>
      <family val="2"/>
    </font>
    <font>
      <b/>
      <i/>
      <sz val="11"/>
      <color indexed="8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7"/>
      <color theme="1"/>
      <name val="Arial"/>
      <family val="2"/>
    </font>
    <font>
      <sz val="10"/>
      <color rgb="FF0070C0"/>
      <name val="Arial"/>
      <family val="2"/>
    </font>
    <font>
      <i/>
      <sz val="10"/>
      <color rgb="FF0070C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  <font>
      <sz val="14"/>
      <color theme="1"/>
      <name val="Arial"/>
      <family val="2"/>
    </font>
    <font>
      <sz val="11"/>
      <color theme="8" tint="0.5999900102615356"/>
      <name val="Arial"/>
      <family val="2"/>
    </font>
    <font>
      <sz val="8"/>
      <color theme="4" tint="-0.24997000396251678"/>
      <name val="Arial"/>
      <family val="2"/>
    </font>
    <font>
      <b/>
      <sz val="10"/>
      <color rgb="FF0070C0"/>
      <name val="Arial"/>
      <family val="2"/>
    </font>
    <font>
      <b/>
      <sz val="11"/>
      <color theme="1"/>
      <name val="Arial"/>
      <family val="2"/>
    </font>
    <font>
      <b/>
      <u val="single"/>
      <sz val="10"/>
      <color theme="1"/>
      <name val="Arial"/>
      <family val="2"/>
    </font>
    <font>
      <sz val="11"/>
      <color rgb="FFFF0000"/>
      <name val="Arial"/>
      <family val="2"/>
    </font>
    <font>
      <b/>
      <u val="single"/>
      <sz val="10"/>
      <color rgb="FFFF0000"/>
      <name val="Arial"/>
      <family val="2"/>
    </font>
    <font>
      <b/>
      <sz val="8"/>
      <color theme="4" tint="-0.24997000396251678"/>
      <name val="Arial"/>
      <family val="2"/>
    </font>
    <font>
      <b/>
      <sz val="9"/>
      <color theme="1"/>
      <name val="Arial"/>
      <family val="2"/>
    </font>
    <font>
      <b/>
      <i/>
      <sz val="10"/>
      <color rgb="FF0070C0"/>
      <name val="Arial"/>
      <family val="2"/>
    </font>
    <font>
      <b/>
      <i/>
      <sz val="11"/>
      <color theme="1"/>
      <name val="Arial"/>
      <family val="2"/>
    </font>
    <font>
      <i/>
      <sz val="9"/>
      <color theme="1"/>
      <name val="Arial"/>
      <family val="2"/>
    </font>
    <font>
      <b/>
      <sz val="11"/>
      <color rgb="FFFF0000"/>
      <name val="Arial"/>
      <family val="2"/>
    </font>
    <font>
      <sz val="10"/>
      <color theme="0"/>
      <name val="Arial"/>
      <family val="2"/>
    </font>
    <font>
      <b/>
      <sz val="11"/>
      <color theme="0"/>
      <name val="Arial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tted"/>
      <bottom style="dotted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65" fillId="0" borderId="0" xfId="0" applyFont="1" applyAlignment="1">
      <alignment/>
    </xf>
    <xf numFmtId="0" fontId="65" fillId="33" borderId="10" xfId="0" applyFont="1" applyFill="1" applyBorder="1" applyAlignment="1">
      <alignment/>
    </xf>
    <xf numFmtId="0" fontId="65" fillId="33" borderId="0" xfId="0" applyFont="1" applyFill="1" applyAlignment="1">
      <alignment/>
    </xf>
    <xf numFmtId="0" fontId="65" fillId="33" borderId="0" xfId="0" applyFont="1" applyFill="1" applyAlignment="1">
      <alignment vertical="top"/>
    </xf>
    <xf numFmtId="164" fontId="65" fillId="33" borderId="0" xfId="44" applyNumberFormat="1" applyFont="1" applyFill="1" applyAlignment="1">
      <alignment vertical="top"/>
    </xf>
    <xf numFmtId="0" fontId="65" fillId="33" borderId="11" xfId="0" applyFont="1" applyFill="1" applyBorder="1" applyAlignment="1">
      <alignment/>
    </xf>
    <xf numFmtId="164" fontId="65" fillId="33" borderId="11" xfId="44" applyNumberFormat="1" applyFont="1" applyFill="1" applyBorder="1" applyAlignment="1">
      <alignment/>
    </xf>
    <xf numFmtId="0" fontId="65" fillId="33" borderId="12" xfId="0" applyFont="1" applyFill="1" applyBorder="1" applyAlignment="1">
      <alignment/>
    </xf>
    <xf numFmtId="0" fontId="65" fillId="33" borderId="0" xfId="0" applyFont="1" applyFill="1" applyBorder="1" applyAlignment="1">
      <alignment/>
    </xf>
    <xf numFmtId="164" fontId="65" fillId="33" borderId="0" xfId="44" applyNumberFormat="1" applyFont="1" applyFill="1" applyBorder="1" applyAlignment="1">
      <alignment/>
    </xf>
    <xf numFmtId="0" fontId="65" fillId="33" borderId="13" xfId="0" applyFont="1" applyFill="1" applyBorder="1" applyAlignment="1">
      <alignment/>
    </xf>
    <xf numFmtId="0" fontId="65" fillId="33" borderId="14" xfId="0" applyFont="1" applyFill="1" applyBorder="1" applyAlignment="1">
      <alignment/>
    </xf>
    <xf numFmtId="0" fontId="65" fillId="33" borderId="15" xfId="0" applyFont="1" applyFill="1" applyBorder="1" applyAlignment="1">
      <alignment/>
    </xf>
    <xf numFmtId="0" fontId="65" fillId="33" borderId="16" xfId="0" applyFont="1" applyFill="1" applyBorder="1" applyAlignment="1">
      <alignment/>
    </xf>
    <xf numFmtId="164" fontId="65" fillId="33" borderId="0" xfId="44" applyNumberFormat="1" applyFont="1" applyFill="1" applyAlignment="1">
      <alignment/>
    </xf>
    <xf numFmtId="0" fontId="0" fillId="33" borderId="10" xfId="0" applyFont="1" applyFill="1" applyBorder="1" applyAlignment="1">
      <alignment horizontal="center" vertical="top"/>
    </xf>
    <xf numFmtId="0" fontId="0" fillId="33" borderId="10" xfId="0" applyFont="1" applyFill="1" applyBorder="1" applyAlignment="1">
      <alignment vertical="top"/>
    </xf>
    <xf numFmtId="164" fontId="0" fillId="33" borderId="10" xfId="44" applyNumberFormat="1" applyFont="1" applyFill="1" applyBorder="1" applyAlignment="1">
      <alignment vertical="top"/>
    </xf>
    <xf numFmtId="0" fontId="66" fillId="33" borderId="10" xfId="0" applyFont="1" applyFill="1" applyBorder="1" applyAlignment="1">
      <alignment horizontal="center" wrapText="1"/>
    </xf>
    <xf numFmtId="164" fontId="67" fillId="33" borderId="10" xfId="44" applyNumberFormat="1" applyFont="1" applyFill="1" applyBorder="1" applyAlignment="1">
      <alignment/>
    </xf>
    <xf numFmtId="0" fontId="68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164" fontId="0" fillId="33" borderId="10" xfId="44" applyNumberFormat="1" applyFont="1" applyFill="1" applyBorder="1" applyAlignment="1">
      <alignment/>
    </xf>
    <xf numFmtId="0" fontId="65" fillId="33" borderId="10" xfId="0" applyFont="1" applyFill="1" applyBorder="1" applyAlignment="1">
      <alignment/>
    </xf>
    <xf numFmtId="164" fontId="67" fillId="33" borderId="10" xfId="44" applyNumberFormat="1" applyFont="1" applyFill="1" applyBorder="1" applyAlignment="1">
      <alignment/>
    </xf>
    <xf numFmtId="0" fontId="68" fillId="33" borderId="10" xfId="0" applyFont="1" applyFill="1" applyBorder="1" applyAlignment="1">
      <alignment horizontal="center" wrapText="1"/>
    </xf>
    <xf numFmtId="0" fontId="69" fillId="33" borderId="0" xfId="0" applyFont="1" applyFill="1" applyAlignment="1">
      <alignment/>
    </xf>
    <xf numFmtId="0" fontId="70" fillId="33" borderId="0" xfId="0" applyFont="1" applyFill="1" applyAlignment="1">
      <alignment/>
    </xf>
    <xf numFmtId="0" fontId="71" fillId="33" borderId="0" xfId="0" applyFont="1" applyFill="1" applyAlignment="1">
      <alignment/>
    </xf>
    <xf numFmtId="0" fontId="72" fillId="33" borderId="0" xfId="0" applyFont="1" applyFill="1" applyBorder="1" applyAlignment="1">
      <alignment horizontal="center"/>
    </xf>
    <xf numFmtId="0" fontId="72" fillId="33" borderId="0" xfId="0" applyFont="1" applyFill="1" applyBorder="1" applyAlignment="1">
      <alignment/>
    </xf>
    <xf numFmtId="0" fontId="73" fillId="33" borderId="10" xfId="0" applyFont="1" applyFill="1" applyBorder="1" applyAlignment="1">
      <alignment horizontal="center"/>
    </xf>
    <xf numFmtId="0" fontId="71" fillId="33" borderId="10" xfId="0" applyFont="1" applyFill="1" applyBorder="1" applyAlignment="1">
      <alignment/>
    </xf>
    <xf numFmtId="164" fontId="71" fillId="33" borderId="10" xfId="44" applyNumberFormat="1" applyFont="1" applyFill="1" applyBorder="1" applyAlignment="1">
      <alignment horizontal="center"/>
    </xf>
    <xf numFmtId="0" fontId="71" fillId="33" borderId="0" xfId="0" applyFont="1" applyFill="1" applyBorder="1" applyAlignment="1">
      <alignment/>
    </xf>
    <xf numFmtId="164" fontId="71" fillId="33" borderId="0" xfId="44" applyNumberFormat="1" applyFont="1" applyFill="1" applyBorder="1" applyAlignment="1">
      <alignment/>
    </xf>
    <xf numFmtId="164" fontId="67" fillId="33" borderId="0" xfId="44" applyNumberFormat="1" applyFont="1" applyFill="1" applyBorder="1" applyAlignment="1">
      <alignment/>
    </xf>
    <xf numFmtId="164" fontId="71" fillId="33" borderId="0" xfId="44" applyNumberFormat="1" applyFont="1" applyFill="1" applyBorder="1" applyAlignment="1">
      <alignment/>
    </xf>
    <xf numFmtId="0" fontId="67" fillId="33" borderId="0" xfId="0" applyFont="1" applyFill="1" applyAlignment="1">
      <alignment/>
    </xf>
    <xf numFmtId="164" fontId="71" fillId="33" borderId="0" xfId="44" applyNumberFormat="1" applyFont="1" applyFill="1" applyBorder="1" applyAlignment="1">
      <alignment horizontal="center"/>
    </xf>
    <xf numFmtId="0" fontId="65" fillId="33" borderId="10" xfId="0" applyFont="1" applyFill="1" applyBorder="1" applyAlignment="1">
      <alignment horizontal="center"/>
    </xf>
    <xf numFmtId="0" fontId="65" fillId="33" borderId="0" xfId="0" applyFont="1" applyFill="1" applyAlignment="1">
      <alignment vertical="center"/>
    </xf>
    <xf numFmtId="0" fontId="74" fillId="33" borderId="17" xfId="0" applyFont="1" applyFill="1" applyBorder="1" applyAlignment="1">
      <alignment/>
    </xf>
    <xf numFmtId="0" fontId="74" fillId="33" borderId="18" xfId="0" applyFont="1" applyFill="1" applyBorder="1" applyAlignment="1">
      <alignment/>
    </xf>
    <xf numFmtId="0" fontId="65" fillId="34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top"/>
    </xf>
    <xf numFmtId="0" fontId="65" fillId="0" borderId="10" xfId="0" applyFont="1" applyFill="1" applyBorder="1" applyAlignment="1">
      <alignment/>
    </xf>
    <xf numFmtId="0" fontId="71" fillId="0" borderId="10" xfId="0" applyFont="1" applyFill="1" applyBorder="1" applyAlignment="1">
      <alignment/>
    </xf>
    <xf numFmtId="0" fontId="75" fillId="33" borderId="10" xfId="0" applyFont="1" applyFill="1" applyBorder="1" applyAlignment="1">
      <alignment horizontal="center"/>
    </xf>
    <xf numFmtId="164" fontId="76" fillId="33" borderId="10" xfId="44" applyNumberFormat="1" applyFont="1" applyFill="1" applyBorder="1" applyAlignment="1">
      <alignment/>
    </xf>
    <xf numFmtId="0" fontId="77" fillId="33" borderId="0" xfId="0" applyFont="1" applyFill="1" applyAlignment="1">
      <alignment/>
    </xf>
    <xf numFmtId="0" fontId="65" fillId="35" borderId="0" xfId="0" applyFont="1" applyFill="1" applyAlignment="1">
      <alignment/>
    </xf>
    <xf numFmtId="164" fontId="65" fillId="13" borderId="0" xfId="44" applyNumberFormat="1" applyFont="1" applyFill="1" applyAlignment="1">
      <alignment horizontal="center" vertical="center"/>
    </xf>
    <xf numFmtId="0" fontId="65" fillId="13" borderId="0" xfId="0" applyFont="1" applyFill="1" applyAlignment="1">
      <alignment vertical="center"/>
    </xf>
    <xf numFmtId="0" fontId="78" fillId="13" borderId="0" xfId="0" applyFont="1" applyFill="1" applyAlignment="1">
      <alignment horizontal="right" vertical="center"/>
    </xf>
    <xf numFmtId="0" fontId="79" fillId="33" borderId="0" xfId="0" applyFont="1" applyFill="1" applyAlignment="1">
      <alignment horizontal="center"/>
    </xf>
    <xf numFmtId="164" fontId="80" fillId="33" borderId="0" xfId="0" applyNumberFormat="1" applyFont="1" applyFill="1" applyAlignment="1">
      <alignment/>
    </xf>
    <xf numFmtId="0" fontId="81" fillId="33" borderId="0" xfId="0" applyFont="1" applyFill="1" applyAlignment="1">
      <alignment horizontal="center"/>
    </xf>
    <xf numFmtId="0" fontId="73" fillId="33" borderId="0" xfId="0" applyFont="1" applyFill="1" applyAlignment="1">
      <alignment/>
    </xf>
    <xf numFmtId="0" fontId="73" fillId="33" borderId="0" xfId="0" applyFont="1" applyFill="1" applyAlignment="1">
      <alignment horizontal="left"/>
    </xf>
    <xf numFmtId="0" fontId="73" fillId="33" borderId="0" xfId="0" applyFont="1" applyFill="1" applyAlignment="1">
      <alignment horizontal="center"/>
    </xf>
    <xf numFmtId="0" fontId="65" fillId="34" borderId="10" xfId="0" applyFont="1" applyFill="1" applyBorder="1" applyAlignment="1" quotePrefix="1">
      <alignment horizontal="center"/>
    </xf>
    <xf numFmtId="0" fontId="65" fillId="9" borderId="10" xfId="0" applyFont="1" applyFill="1" applyBorder="1" applyAlignment="1">
      <alignment horizontal="center"/>
    </xf>
    <xf numFmtId="0" fontId="71" fillId="9" borderId="10" xfId="0" applyFont="1" applyFill="1" applyBorder="1" applyAlignment="1">
      <alignment/>
    </xf>
    <xf numFmtId="164" fontId="65" fillId="33" borderId="0" xfId="44" applyNumberFormat="1" applyFont="1" applyFill="1" applyAlignment="1">
      <alignment/>
    </xf>
    <xf numFmtId="164" fontId="65" fillId="33" borderId="0" xfId="0" applyNumberFormat="1" applyFont="1" applyFill="1" applyAlignment="1">
      <alignment/>
    </xf>
    <xf numFmtId="0" fontId="0" fillId="8" borderId="10" xfId="0" applyFont="1" applyFill="1" applyBorder="1" applyAlignment="1">
      <alignment horizontal="center" vertical="top"/>
    </xf>
    <xf numFmtId="0" fontId="65" fillId="8" borderId="10" xfId="0" applyFont="1" applyFill="1" applyBorder="1" applyAlignment="1">
      <alignment/>
    </xf>
    <xf numFmtId="0" fontId="71" fillId="8" borderId="10" xfId="0" applyFont="1" applyFill="1" applyBorder="1" applyAlignment="1">
      <alignment/>
    </xf>
    <xf numFmtId="0" fontId="71" fillId="33" borderId="10" xfId="0" applyFont="1" applyFill="1" applyBorder="1" applyAlignment="1">
      <alignment horizontal="right"/>
    </xf>
    <xf numFmtId="164" fontId="76" fillId="33" borderId="10" xfId="44" applyNumberFormat="1" applyFont="1" applyFill="1" applyBorder="1" applyAlignment="1">
      <alignment horizontal="center"/>
    </xf>
    <xf numFmtId="0" fontId="82" fillId="33" borderId="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left" vertical="top" wrapText="1"/>
    </xf>
    <xf numFmtId="164" fontId="65" fillId="33" borderId="0" xfId="44" applyNumberFormat="1" applyFont="1" applyFill="1" applyAlignment="1">
      <alignment horizontal="center"/>
    </xf>
    <xf numFmtId="164" fontId="78" fillId="33" borderId="0" xfId="0" applyNumberFormat="1" applyFont="1" applyFill="1" applyAlignment="1">
      <alignment horizontal="center"/>
    </xf>
    <xf numFmtId="0" fontId="78" fillId="33" borderId="0" xfId="0" applyFont="1" applyFill="1" applyAlignment="1">
      <alignment horizontal="center"/>
    </xf>
    <xf numFmtId="14" fontId="67" fillId="33" borderId="0" xfId="0" applyNumberFormat="1" applyFont="1" applyFill="1" applyAlignment="1">
      <alignment horizontal="center"/>
    </xf>
    <xf numFmtId="0" fontId="67" fillId="0" borderId="0" xfId="0" applyFont="1" applyAlignment="1">
      <alignment horizontal="center"/>
    </xf>
    <xf numFmtId="0" fontId="65" fillId="33" borderId="10" xfId="0" applyFont="1" applyFill="1" applyBorder="1" applyAlignment="1">
      <alignment horizontal="center" wrapText="1"/>
    </xf>
    <xf numFmtId="0" fontId="66" fillId="33" borderId="0" xfId="0" applyFont="1" applyFill="1" applyAlignment="1" quotePrefix="1">
      <alignment/>
    </xf>
    <xf numFmtId="164" fontId="67" fillId="33" borderId="10" xfId="44" applyNumberFormat="1" applyFont="1" applyFill="1" applyBorder="1" applyAlignment="1">
      <alignment horizontal="center"/>
    </xf>
    <xf numFmtId="164" fontId="0" fillId="33" borderId="10" xfId="44" applyNumberFormat="1" applyFont="1" applyFill="1" applyBorder="1" applyAlignment="1">
      <alignment horizontal="center" vertical="top"/>
    </xf>
    <xf numFmtId="164" fontId="67" fillId="33" borderId="0" xfId="44" applyNumberFormat="1" applyFont="1" applyFill="1" applyBorder="1" applyAlignment="1">
      <alignment horizontal="center"/>
    </xf>
    <xf numFmtId="0" fontId="65" fillId="0" borderId="0" xfId="0" applyFont="1" applyBorder="1" applyAlignment="1">
      <alignment/>
    </xf>
    <xf numFmtId="14" fontId="67" fillId="33" borderId="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 vertical="top"/>
    </xf>
    <xf numFmtId="0" fontId="71" fillId="0" borderId="0" xfId="0" applyFont="1" applyFill="1" applyBorder="1" applyAlignment="1">
      <alignment/>
    </xf>
    <xf numFmtId="164" fontId="0" fillId="33" borderId="0" xfId="44" applyNumberFormat="1" applyFont="1" applyFill="1" applyBorder="1" applyAlignment="1">
      <alignment horizontal="center" vertical="top"/>
    </xf>
    <xf numFmtId="164" fontId="0" fillId="33" borderId="0" xfId="44" applyNumberFormat="1" applyFont="1" applyFill="1" applyBorder="1" applyAlignment="1">
      <alignment vertical="top"/>
    </xf>
    <xf numFmtId="0" fontId="65" fillId="0" borderId="0" xfId="0" applyFont="1" applyFill="1" applyBorder="1" applyAlignment="1">
      <alignment/>
    </xf>
    <xf numFmtId="0" fontId="65" fillId="0" borderId="10" xfId="0" applyFont="1" applyBorder="1" applyAlignment="1">
      <alignment/>
    </xf>
    <xf numFmtId="164" fontId="71" fillId="0" borderId="10" xfId="44" applyNumberFormat="1" applyFont="1" applyFill="1" applyBorder="1" applyAlignment="1">
      <alignment horizontal="center"/>
    </xf>
    <xf numFmtId="164" fontId="83" fillId="33" borderId="10" xfId="44" applyNumberFormat="1" applyFont="1" applyFill="1" applyBorder="1" applyAlignment="1">
      <alignment horizontal="left"/>
    </xf>
    <xf numFmtId="14" fontId="84" fillId="33" borderId="0" xfId="0" applyNumberFormat="1" applyFont="1" applyFill="1" applyBorder="1" applyAlignment="1">
      <alignment vertical="center"/>
    </xf>
    <xf numFmtId="0" fontId="65" fillId="0" borderId="0" xfId="0" applyFont="1" applyAlignment="1">
      <alignment vertical="center"/>
    </xf>
    <xf numFmtId="0" fontId="85" fillId="0" borderId="0" xfId="0" applyFont="1" applyAlignment="1">
      <alignment/>
    </xf>
    <xf numFmtId="0" fontId="66" fillId="0" borderId="0" xfId="0" applyFont="1" applyAlignment="1">
      <alignment horizontal="center"/>
    </xf>
    <xf numFmtId="164" fontId="67" fillId="33" borderId="10" xfId="44" applyNumberFormat="1" applyFont="1" applyFill="1" applyBorder="1" applyAlignment="1">
      <alignment horizontal="center"/>
    </xf>
    <xf numFmtId="164" fontId="0" fillId="33" borderId="10" xfId="44" applyNumberFormat="1" applyFont="1" applyFill="1" applyBorder="1" applyAlignment="1">
      <alignment horizontal="center" vertical="top"/>
    </xf>
    <xf numFmtId="14" fontId="70" fillId="33" borderId="0" xfId="0" applyNumberFormat="1" applyFont="1" applyFill="1" applyBorder="1" applyAlignment="1">
      <alignment horizontal="center"/>
    </xf>
    <xf numFmtId="0" fontId="86" fillId="33" borderId="0" xfId="0" applyFont="1" applyFill="1" applyAlignment="1">
      <alignment horizontal="center"/>
    </xf>
    <xf numFmtId="164" fontId="65" fillId="36" borderId="0" xfId="0" applyNumberFormat="1" applyFont="1" applyFill="1" applyAlignment="1">
      <alignment horizontal="center"/>
    </xf>
    <xf numFmtId="0" fontId="65" fillId="36" borderId="0" xfId="0" applyFont="1" applyFill="1" applyAlignment="1">
      <alignment horizontal="center"/>
    </xf>
    <xf numFmtId="164" fontId="65" fillId="33" borderId="0" xfId="44" applyNumberFormat="1" applyFont="1" applyFill="1" applyAlignment="1">
      <alignment horizontal="center" vertical="center"/>
    </xf>
    <xf numFmtId="164" fontId="0" fillId="33" borderId="11" xfId="44" applyNumberFormat="1" applyFont="1" applyFill="1" applyBorder="1" applyAlignment="1">
      <alignment horizontal="center"/>
    </xf>
    <xf numFmtId="164" fontId="0" fillId="35" borderId="0" xfId="44" applyNumberFormat="1" applyFont="1" applyFill="1" applyBorder="1" applyAlignment="1">
      <alignment horizontal="center"/>
    </xf>
    <xf numFmtId="164" fontId="0" fillId="33" borderId="15" xfId="44" applyNumberFormat="1" applyFont="1" applyFill="1" applyBorder="1" applyAlignment="1">
      <alignment horizontal="center"/>
    </xf>
    <xf numFmtId="164" fontId="80" fillId="33" borderId="15" xfId="44" applyNumberFormat="1" applyFont="1" applyFill="1" applyBorder="1" applyAlignment="1">
      <alignment horizontal="center"/>
    </xf>
    <xf numFmtId="164" fontId="87" fillId="33" borderId="0" xfId="0" applyNumberFormat="1" applyFont="1" applyFill="1" applyAlignment="1">
      <alignment horizontal="center"/>
    </xf>
    <xf numFmtId="0" fontId="87" fillId="33" borderId="0" xfId="0" applyFont="1" applyFill="1" applyAlignment="1">
      <alignment horizontal="center"/>
    </xf>
    <xf numFmtId="0" fontId="0" fillId="33" borderId="10" xfId="0" applyFont="1" applyFill="1" applyBorder="1" applyAlignment="1">
      <alignment horizontal="left" vertical="top" wrapText="1"/>
    </xf>
    <xf numFmtId="164" fontId="88" fillId="37" borderId="0" xfId="44" applyNumberFormat="1" applyFont="1" applyFill="1" applyAlignment="1">
      <alignment horizontal="center"/>
    </xf>
    <xf numFmtId="164" fontId="88" fillId="37" borderId="13" xfId="44" applyNumberFormat="1" applyFont="1" applyFill="1" applyBorder="1" applyAlignment="1">
      <alignment horizontal="center"/>
    </xf>
    <xf numFmtId="0" fontId="73" fillId="37" borderId="0" xfId="0" applyFont="1" applyFill="1" applyAlignment="1">
      <alignment horizontal="right"/>
    </xf>
    <xf numFmtId="164" fontId="88" fillId="37" borderId="15" xfId="44" applyNumberFormat="1" applyFont="1" applyFill="1" applyBorder="1" applyAlignment="1">
      <alignment horizontal="center"/>
    </xf>
    <xf numFmtId="164" fontId="88" fillId="37" borderId="16" xfId="44" applyNumberFormat="1" applyFont="1" applyFill="1" applyBorder="1" applyAlignment="1">
      <alignment horizontal="center"/>
    </xf>
    <xf numFmtId="0" fontId="89" fillId="37" borderId="0" xfId="0" applyFont="1" applyFill="1" applyAlignment="1">
      <alignment horizontal="right"/>
    </xf>
    <xf numFmtId="164" fontId="89" fillId="37" borderId="11" xfId="0" applyNumberFormat="1" applyFont="1" applyFill="1" applyBorder="1" applyAlignment="1">
      <alignment horizontal="center"/>
    </xf>
    <xf numFmtId="164" fontId="89" fillId="37" borderId="12" xfId="0" applyNumberFormat="1" applyFont="1" applyFill="1" applyBorder="1" applyAlignment="1">
      <alignment horizontal="center"/>
    </xf>
    <xf numFmtId="164" fontId="0" fillId="33" borderId="10" xfId="44" applyNumberFormat="1" applyFont="1" applyFill="1" applyBorder="1" applyAlignment="1">
      <alignment horizontal="center"/>
    </xf>
    <xf numFmtId="164" fontId="78" fillId="13" borderId="19" xfId="0" applyNumberFormat="1" applyFont="1" applyFill="1" applyBorder="1" applyAlignment="1">
      <alignment horizontal="center" vertical="center"/>
    </xf>
    <xf numFmtId="0" fontId="78" fillId="13" borderId="20" xfId="0" applyFont="1" applyFill="1" applyBorder="1" applyAlignment="1">
      <alignment horizontal="center" vertical="center"/>
    </xf>
    <xf numFmtId="0" fontId="78" fillId="13" borderId="21" xfId="0" applyFont="1" applyFill="1" applyBorder="1" applyAlignment="1">
      <alignment horizontal="center" vertical="center"/>
    </xf>
    <xf numFmtId="164" fontId="65" fillId="33" borderId="0" xfId="44" applyNumberFormat="1" applyFont="1" applyFill="1" applyAlignment="1">
      <alignment horizontal="center"/>
    </xf>
    <xf numFmtId="164" fontId="78" fillId="33" borderId="0" xfId="0" applyNumberFormat="1" applyFont="1" applyFill="1" applyAlignment="1">
      <alignment horizontal="center"/>
    </xf>
    <xf numFmtId="0" fontId="78" fillId="33" borderId="0" xfId="0" applyFont="1" applyFill="1" applyAlignment="1">
      <alignment horizontal="center"/>
    </xf>
    <xf numFmtId="164" fontId="65" fillId="33" borderId="0" xfId="0" applyNumberFormat="1" applyFont="1" applyFill="1" applyAlignment="1">
      <alignment horizontal="center"/>
    </xf>
    <xf numFmtId="0" fontId="65" fillId="33" borderId="0" xfId="0" applyFont="1" applyFill="1" applyAlignment="1">
      <alignment horizontal="center"/>
    </xf>
    <xf numFmtId="0" fontId="82" fillId="33" borderId="0" xfId="0" applyFont="1" applyFill="1" applyBorder="1" applyAlignment="1">
      <alignment horizontal="center"/>
    </xf>
    <xf numFmtId="0" fontId="83" fillId="33" borderId="0" xfId="0" applyFont="1" applyFill="1" applyBorder="1" applyAlignment="1">
      <alignment horizontal="center"/>
    </xf>
    <xf numFmtId="164" fontId="76" fillId="33" borderId="10" xfId="44" applyNumberFormat="1" applyFont="1" applyFill="1" applyBorder="1" applyAlignment="1">
      <alignment horizontal="center"/>
    </xf>
    <xf numFmtId="164" fontId="67" fillId="8" borderId="10" xfId="44" applyNumberFormat="1" applyFont="1" applyFill="1" applyBorder="1" applyAlignment="1">
      <alignment horizontal="center"/>
    </xf>
    <xf numFmtId="164" fontId="67" fillId="33" borderId="0" xfId="44" applyNumberFormat="1" applyFont="1" applyFill="1" applyBorder="1" applyAlignment="1">
      <alignment horizontal="center"/>
    </xf>
    <xf numFmtId="164" fontId="0" fillId="33" borderId="0" xfId="44" applyNumberFormat="1" applyFont="1" applyFill="1" applyAlignment="1">
      <alignment horizontal="center" vertical="top"/>
    </xf>
    <xf numFmtId="164" fontId="67" fillId="0" borderId="10" xfId="44" applyNumberFormat="1" applyFont="1" applyFill="1" applyBorder="1" applyAlignment="1">
      <alignment horizontal="center"/>
    </xf>
    <xf numFmtId="165" fontId="0" fillId="0" borderId="10" xfId="44" applyNumberFormat="1" applyFont="1" applyFill="1" applyBorder="1" applyAlignment="1">
      <alignment horizontal="center" vertical="top"/>
    </xf>
    <xf numFmtId="164" fontId="65" fillId="36" borderId="0" xfId="0" applyNumberFormat="1" applyFont="1" applyFill="1" applyBorder="1" applyAlignment="1">
      <alignment horizontal="center"/>
    </xf>
    <xf numFmtId="0" fontId="65" fillId="36" borderId="0" xfId="0" applyFont="1" applyFill="1" applyBorder="1" applyAlignment="1">
      <alignment horizontal="center"/>
    </xf>
    <xf numFmtId="164" fontId="65" fillId="0" borderId="0" xfId="0" applyNumberFormat="1" applyFont="1" applyAlignment="1">
      <alignment horizontal="center"/>
    </xf>
    <xf numFmtId="0" fontId="65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66675</xdr:rowOff>
    </xdr:from>
    <xdr:to>
      <xdr:col>3</xdr:col>
      <xdr:colOff>57150</xdr:colOff>
      <xdr:row>3</xdr:row>
      <xdr:rowOff>123825</xdr:rowOff>
    </xdr:to>
    <xdr:pic>
      <xdr:nvPicPr>
        <xdr:cNvPr id="1" name="Picture 5" descr="BP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66675"/>
          <a:ext cx="8763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219075</xdr:colOff>
      <xdr:row>8</xdr:row>
      <xdr:rowOff>123825</xdr:rowOff>
    </xdr:from>
    <xdr:to>
      <xdr:col>25</xdr:col>
      <xdr:colOff>581025</xdr:colOff>
      <xdr:row>8</xdr:row>
      <xdr:rowOff>133350</xdr:rowOff>
    </xdr:to>
    <xdr:sp>
      <xdr:nvSpPr>
        <xdr:cNvPr id="2" name="Straight Arrow Connector 1"/>
        <xdr:cNvSpPr>
          <a:spLocks/>
        </xdr:cNvSpPr>
      </xdr:nvSpPr>
      <xdr:spPr>
        <a:xfrm flipV="1">
          <a:off x="9772650" y="2276475"/>
          <a:ext cx="952500" cy="9525"/>
        </a:xfrm>
        <a:prstGeom prst="straightConnector1">
          <a:avLst/>
        </a:prstGeom>
        <a:noFill/>
        <a:ln w="635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142875</xdr:colOff>
      <xdr:row>4</xdr:row>
      <xdr:rowOff>104775</xdr:rowOff>
    </xdr:from>
    <xdr:to>
      <xdr:col>25</xdr:col>
      <xdr:colOff>561975</xdr:colOff>
      <xdr:row>4</xdr:row>
      <xdr:rowOff>104775</xdr:rowOff>
    </xdr:to>
    <xdr:sp>
      <xdr:nvSpPr>
        <xdr:cNvPr id="3" name="Straight Arrow Connector 2"/>
        <xdr:cNvSpPr>
          <a:spLocks/>
        </xdr:cNvSpPr>
      </xdr:nvSpPr>
      <xdr:spPr>
        <a:xfrm flipV="1">
          <a:off x="9991725" y="1371600"/>
          <a:ext cx="714375" cy="0"/>
        </a:xfrm>
        <a:prstGeom prst="straightConnector1">
          <a:avLst/>
        </a:prstGeom>
        <a:noFill/>
        <a:ln w="635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561975</xdr:colOff>
      <xdr:row>16</xdr:row>
      <xdr:rowOff>57150</xdr:rowOff>
    </xdr:from>
    <xdr:to>
      <xdr:col>18</xdr:col>
      <xdr:colOff>190500</xdr:colOff>
      <xdr:row>16</xdr:row>
      <xdr:rowOff>123825</xdr:rowOff>
    </xdr:to>
    <xdr:sp>
      <xdr:nvSpPr>
        <xdr:cNvPr id="4" name="Straight Arrow Connector 3"/>
        <xdr:cNvSpPr>
          <a:spLocks/>
        </xdr:cNvSpPr>
      </xdr:nvSpPr>
      <xdr:spPr>
        <a:xfrm flipH="1">
          <a:off x="7705725" y="4400550"/>
          <a:ext cx="238125" cy="66675"/>
        </a:xfrm>
        <a:prstGeom prst="straightConnector1">
          <a:avLst/>
        </a:prstGeom>
        <a:noFill/>
        <a:ln w="635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123825</xdr:colOff>
      <xdr:row>8</xdr:row>
      <xdr:rowOff>123825</xdr:rowOff>
    </xdr:from>
    <xdr:to>
      <xdr:col>23</xdr:col>
      <xdr:colOff>238125</xdr:colOff>
      <xdr:row>10</xdr:row>
      <xdr:rowOff>114300</xdr:rowOff>
    </xdr:to>
    <xdr:sp>
      <xdr:nvSpPr>
        <xdr:cNvPr id="5" name="Straight Arrow Connector 4"/>
        <xdr:cNvSpPr>
          <a:spLocks/>
        </xdr:cNvSpPr>
      </xdr:nvSpPr>
      <xdr:spPr>
        <a:xfrm flipH="1">
          <a:off x="9677400" y="2276475"/>
          <a:ext cx="114300" cy="390525"/>
        </a:xfrm>
        <a:prstGeom prst="straightConnector1">
          <a:avLst/>
        </a:prstGeom>
        <a:noFill/>
        <a:ln w="6350" cmpd="sng">
          <a:solidFill>
            <a:srgbClr val="5B9BD5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247650</xdr:colOff>
      <xdr:row>2</xdr:row>
      <xdr:rowOff>161925</xdr:rowOff>
    </xdr:from>
    <xdr:to>
      <xdr:col>26</xdr:col>
      <xdr:colOff>9525</xdr:colOff>
      <xdr:row>2</xdr:row>
      <xdr:rowOff>171450</xdr:rowOff>
    </xdr:to>
    <xdr:sp>
      <xdr:nvSpPr>
        <xdr:cNvPr id="6" name="Straight Arrow Connector 6"/>
        <xdr:cNvSpPr>
          <a:spLocks/>
        </xdr:cNvSpPr>
      </xdr:nvSpPr>
      <xdr:spPr>
        <a:xfrm flipH="1">
          <a:off x="9801225" y="828675"/>
          <a:ext cx="1085850" cy="9525"/>
        </a:xfrm>
        <a:prstGeom prst="straightConnector1">
          <a:avLst/>
        </a:prstGeom>
        <a:noFill/>
        <a:ln w="635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171450</xdr:colOff>
      <xdr:row>24</xdr:row>
      <xdr:rowOff>219075</xdr:rowOff>
    </xdr:from>
    <xdr:to>
      <xdr:col>16</xdr:col>
      <xdr:colOff>66675</xdr:colOff>
      <xdr:row>27</xdr:row>
      <xdr:rowOff>28575</xdr:rowOff>
    </xdr:to>
    <xdr:sp>
      <xdr:nvSpPr>
        <xdr:cNvPr id="7" name="Straight Arrow Connector 7"/>
        <xdr:cNvSpPr>
          <a:spLocks/>
        </xdr:cNvSpPr>
      </xdr:nvSpPr>
      <xdr:spPr>
        <a:xfrm flipV="1">
          <a:off x="3124200" y="6543675"/>
          <a:ext cx="3733800" cy="419100"/>
        </a:xfrm>
        <a:prstGeom prst="straightConnector1">
          <a:avLst/>
        </a:prstGeom>
        <a:noFill/>
        <a:ln w="635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257175</xdr:colOff>
      <xdr:row>3</xdr:row>
      <xdr:rowOff>257175</xdr:rowOff>
    </xdr:from>
    <xdr:to>
      <xdr:col>25</xdr:col>
      <xdr:colOff>600075</xdr:colOff>
      <xdr:row>3</xdr:row>
      <xdr:rowOff>266700</xdr:rowOff>
    </xdr:to>
    <xdr:sp>
      <xdr:nvSpPr>
        <xdr:cNvPr id="8" name="Straight Arrow Connector 9"/>
        <xdr:cNvSpPr>
          <a:spLocks/>
        </xdr:cNvSpPr>
      </xdr:nvSpPr>
      <xdr:spPr>
        <a:xfrm flipH="1" flipV="1">
          <a:off x="9810750" y="1181100"/>
          <a:ext cx="933450" cy="9525"/>
        </a:xfrm>
        <a:prstGeom prst="straightConnector1">
          <a:avLst/>
        </a:prstGeom>
        <a:noFill/>
        <a:ln w="635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BP164"/>
  <sheetViews>
    <sheetView tabSelected="1" view="pageBreakPreview" zoomScale="60" zoomScalePageLayoutView="0" workbookViewId="0" topLeftCell="A1">
      <pane xSplit="1" ySplit="9" topLeftCell="B136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L168" sqref="L168"/>
    </sheetView>
  </sheetViews>
  <sheetFormatPr defaultColWidth="3.4453125" defaultRowHeight="15"/>
  <cols>
    <col min="1" max="1" width="1.66796875" style="1" customWidth="1"/>
    <col min="2" max="2" width="3.3359375" style="1" customWidth="1"/>
    <col min="3" max="3" width="6.21484375" style="1" customWidth="1"/>
    <col min="4" max="4" width="6.88671875" style="1" customWidth="1"/>
    <col min="5" max="5" width="4.6640625" style="1" customWidth="1"/>
    <col min="6" max="6" width="2.77734375" style="1" customWidth="1"/>
    <col min="7" max="7" width="3.77734375" style="1" customWidth="1"/>
    <col min="8" max="8" width="5.10546875" style="1" customWidth="1"/>
    <col min="9" max="9" width="3.21484375" style="1" customWidth="1"/>
    <col min="10" max="10" width="8.6640625" style="1" customWidth="1"/>
    <col min="11" max="11" width="5.5546875" style="1" customWidth="1"/>
    <col min="12" max="13" width="4.99609375" style="1" customWidth="1"/>
    <col min="14" max="14" width="8.21484375" style="1" customWidth="1"/>
    <col min="15" max="15" width="7.3359375" style="1" customWidth="1"/>
    <col min="16" max="16" width="1.77734375" style="1" customWidth="1"/>
    <col min="17" max="17" width="4.10546875" style="1" customWidth="1"/>
    <col min="18" max="18" width="7.10546875" style="1" customWidth="1"/>
    <col min="19" max="19" width="8.88671875" style="1" customWidth="1"/>
    <col min="20" max="20" width="1.4375" style="1" customWidth="1"/>
    <col min="21" max="22" width="3.4453125" style="1" customWidth="1"/>
    <col min="23" max="23" width="3.77734375" style="1" customWidth="1"/>
    <col min="24" max="25" width="3.4453125" style="1" customWidth="1"/>
    <col min="26" max="26" width="8.5546875" style="1" customWidth="1"/>
    <col min="27" max="27" width="4.10546875" style="1" customWidth="1"/>
    <col min="28" max="28" width="7.4453125" style="1" customWidth="1"/>
    <col min="29" max="29" width="3.10546875" style="1" customWidth="1"/>
    <col min="30" max="30" width="11.88671875" style="1" customWidth="1"/>
    <col min="31" max="31" width="0.88671875" style="1" customWidth="1"/>
    <col min="32" max="32" width="11.88671875" style="1" customWidth="1"/>
    <col min="33" max="33" width="0.88671875" style="1" customWidth="1"/>
    <col min="34" max="34" width="13.21484375" style="1" customWidth="1"/>
    <col min="35" max="35" width="3.4453125" style="1" customWidth="1"/>
    <col min="36" max="36" width="14.10546875" style="1" customWidth="1"/>
    <col min="37" max="16384" width="3.4453125" style="1" customWidth="1"/>
  </cols>
  <sheetData>
    <row r="1" spans="1:68" ht="30" customHeight="1">
      <c r="A1" s="3"/>
      <c r="B1" s="3"/>
      <c r="C1" s="3"/>
      <c r="D1" s="3"/>
      <c r="E1" s="3"/>
      <c r="F1" s="3"/>
      <c r="G1" s="3"/>
      <c r="H1" s="3"/>
      <c r="I1" s="3"/>
      <c r="J1" s="3"/>
      <c r="K1" s="43" t="s">
        <v>87</v>
      </c>
      <c r="L1" s="4"/>
      <c r="M1" s="4"/>
      <c r="N1" s="4"/>
      <c r="O1" s="4"/>
      <c r="P1" s="4"/>
      <c r="Q1" s="5"/>
      <c r="R1" s="5"/>
      <c r="S1" s="5"/>
      <c r="T1" s="5"/>
      <c r="U1" s="105">
        <v>177038623</v>
      </c>
      <c r="V1" s="105"/>
      <c r="W1" s="105"/>
      <c r="X1" s="105"/>
      <c r="Y1" s="4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</row>
    <row r="2" spans="1:68" ht="22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44" t="s">
        <v>88</v>
      </c>
      <c r="L2" s="6"/>
      <c r="M2" s="6"/>
      <c r="N2" s="6"/>
      <c r="O2" s="6"/>
      <c r="P2" s="6"/>
      <c r="Q2" s="7"/>
      <c r="R2" s="7"/>
      <c r="S2" s="7"/>
      <c r="T2" s="7"/>
      <c r="U2" s="106">
        <v>177038623</v>
      </c>
      <c r="V2" s="106"/>
      <c r="W2" s="106"/>
      <c r="X2" s="106"/>
      <c r="Y2" s="8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</row>
    <row r="3" spans="1:68" ht="20.25" customHeight="1">
      <c r="A3" s="3"/>
      <c r="B3" s="3"/>
      <c r="C3" s="3"/>
      <c r="D3" s="115" t="s">
        <v>243</v>
      </c>
      <c r="E3" s="115"/>
      <c r="F3" s="115"/>
      <c r="G3" s="115"/>
      <c r="H3" s="115"/>
      <c r="I3" s="113">
        <v>167396656</v>
      </c>
      <c r="J3" s="114"/>
      <c r="K3" s="45" t="s">
        <v>89</v>
      </c>
      <c r="L3" s="9"/>
      <c r="M3" s="9"/>
      <c r="N3" s="9"/>
      <c r="O3" s="9"/>
      <c r="P3" s="9"/>
      <c r="Q3" s="10"/>
      <c r="R3" s="10"/>
      <c r="S3" s="10"/>
      <c r="T3" s="10"/>
      <c r="U3" s="107">
        <v>161043295</v>
      </c>
      <c r="V3" s="107"/>
      <c r="W3" s="107"/>
      <c r="X3" s="107"/>
      <c r="Y3" s="11"/>
      <c r="Z3" s="3"/>
      <c r="AA3" s="53" t="s">
        <v>245</v>
      </c>
      <c r="AB3" s="53"/>
      <c r="AC3" s="5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</row>
    <row r="4" spans="1:68" ht="27" customHeight="1">
      <c r="A4" s="3"/>
      <c r="B4" s="3"/>
      <c r="C4" s="3"/>
      <c r="D4" s="115" t="s">
        <v>244</v>
      </c>
      <c r="E4" s="115"/>
      <c r="F4" s="115"/>
      <c r="G4" s="115"/>
      <c r="H4" s="115"/>
      <c r="I4" s="116">
        <f>U3</f>
        <v>161043295</v>
      </c>
      <c r="J4" s="117"/>
      <c r="K4" s="45" t="s">
        <v>90</v>
      </c>
      <c r="L4" s="9"/>
      <c r="M4" s="9"/>
      <c r="N4" s="9"/>
      <c r="O4" s="9"/>
      <c r="P4" s="9"/>
      <c r="Q4" s="9"/>
      <c r="R4" s="9"/>
      <c r="S4" s="9"/>
      <c r="T4" s="9"/>
      <c r="U4" s="108">
        <f>178880+280000+180000</f>
        <v>638880</v>
      </c>
      <c r="V4" s="108"/>
      <c r="W4" s="108"/>
      <c r="X4" s="108"/>
      <c r="Y4" s="11"/>
      <c r="Z4" s="3"/>
      <c r="AA4" s="81" t="s">
        <v>270</v>
      </c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</row>
    <row r="5" spans="1:68" ht="17.25" customHeight="1">
      <c r="A5" s="3"/>
      <c r="B5" s="3"/>
      <c r="C5" s="3"/>
      <c r="D5" s="118" t="s">
        <v>246</v>
      </c>
      <c r="E5" s="118"/>
      <c r="F5" s="118"/>
      <c r="G5" s="118"/>
      <c r="H5" s="118"/>
      <c r="I5" s="119">
        <f>I4-I3</f>
        <v>-6353361</v>
      </c>
      <c r="J5" s="120"/>
      <c r="K5" s="12" t="s">
        <v>20</v>
      </c>
      <c r="L5" s="13"/>
      <c r="M5" s="13"/>
      <c r="N5" s="13"/>
      <c r="O5" s="13"/>
      <c r="P5" s="13"/>
      <c r="Q5" s="13"/>
      <c r="R5" s="13"/>
      <c r="S5" s="13"/>
      <c r="T5" s="13"/>
      <c r="U5" s="109">
        <f>U3+U4-U2</f>
        <v>-15356448</v>
      </c>
      <c r="V5" s="109"/>
      <c r="W5" s="109"/>
      <c r="X5" s="109"/>
      <c r="Y5" s="14"/>
      <c r="Z5" s="3"/>
      <c r="AA5" s="110">
        <f>U5</f>
        <v>-15356448</v>
      </c>
      <c r="AB5" s="111"/>
      <c r="AC5" s="111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</row>
    <row r="6" spans="1:68" ht="15.75" customHeight="1" thickBot="1">
      <c r="A6" s="3"/>
      <c r="B6" s="3"/>
      <c r="C6" s="60" t="s">
        <v>53</v>
      </c>
      <c r="D6" s="60"/>
      <c r="E6" s="60" t="s">
        <v>182</v>
      </c>
      <c r="F6" s="60"/>
      <c r="G6" s="60"/>
      <c r="H6" s="61">
        <v>0</v>
      </c>
      <c r="I6" s="61"/>
      <c r="J6" s="62">
        <v>0</v>
      </c>
      <c r="K6" s="3"/>
      <c r="L6" s="3"/>
      <c r="M6" s="3"/>
      <c r="N6" s="3"/>
      <c r="O6" s="3"/>
      <c r="P6" s="3"/>
      <c r="Q6" s="3"/>
      <c r="R6" s="3"/>
      <c r="S6" s="3"/>
      <c r="T6" s="3"/>
      <c r="U6" s="75"/>
      <c r="V6" s="75"/>
      <c r="W6" s="75"/>
      <c r="X6" s="75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</row>
    <row r="7" spans="1:68" ht="21.75" customHeight="1" thickBot="1">
      <c r="A7" s="3"/>
      <c r="B7" s="3"/>
      <c r="C7" s="60" t="s">
        <v>54</v>
      </c>
      <c r="D7" s="60"/>
      <c r="E7" s="60"/>
      <c r="F7" s="60"/>
      <c r="G7" s="60"/>
      <c r="H7" s="61">
        <v>6</v>
      </c>
      <c r="I7" s="61"/>
      <c r="J7" s="62">
        <v>6</v>
      </c>
      <c r="K7" s="3"/>
      <c r="L7" s="3"/>
      <c r="M7" s="3"/>
      <c r="N7" s="3"/>
      <c r="O7" s="3"/>
      <c r="P7" s="3"/>
      <c r="Q7" s="3"/>
      <c r="R7" s="3"/>
      <c r="S7" s="3"/>
      <c r="T7" s="3"/>
      <c r="U7" s="75"/>
      <c r="V7" s="75"/>
      <c r="W7" s="54"/>
      <c r="X7" s="54"/>
      <c r="Y7" s="55"/>
      <c r="Z7" s="56" t="s">
        <v>98</v>
      </c>
      <c r="AA7" s="122">
        <f>AA5+AA9</f>
        <v>23107</v>
      </c>
      <c r="AB7" s="123"/>
      <c r="AC7" s="124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</row>
    <row r="8" spans="1:68" ht="15" customHeight="1">
      <c r="A8" s="3"/>
      <c r="B8" s="3"/>
      <c r="C8" s="60" t="s">
        <v>158</v>
      </c>
      <c r="D8" s="60"/>
      <c r="E8" s="60"/>
      <c r="F8" s="60"/>
      <c r="G8" s="60"/>
      <c r="H8" s="61">
        <v>0</v>
      </c>
      <c r="I8" s="61"/>
      <c r="J8" s="62">
        <v>0</v>
      </c>
      <c r="K8" s="3"/>
      <c r="L8" s="3"/>
      <c r="M8" s="3"/>
      <c r="N8" s="3"/>
      <c r="O8" s="3"/>
      <c r="P8" s="3"/>
      <c r="Q8" s="3"/>
      <c r="R8" s="3"/>
      <c r="S8" s="3"/>
      <c r="T8" s="3"/>
      <c r="U8" s="75"/>
      <c r="V8" s="75"/>
      <c r="W8" s="75"/>
      <c r="X8" s="75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</row>
    <row r="9" spans="1:68" ht="16.5" customHeight="1">
      <c r="A9" s="3"/>
      <c r="B9" s="3"/>
      <c r="C9" s="60" t="s">
        <v>51</v>
      </c>
      <c r="D9" s="60"/>
      <c r="E9" s="60"/>
      <c r="F9" s="60"/>
      <c r="G9" s="60"/>
      <c r="H9" s="61">
        <v>2</v>
      </c>
      <c r="I9" s="61"/>
      <c r="J9" s="62">
        <v>2</v>
      </c>
      <c r="K9" s="3"/>
      <c r="L9" s="3"/>
      <c r="M9" s="3"/>
      <c r="N9" s="3"/>
      <c r="O9" s="3"/>
      <c r="P9" s="3"/>
      <c r="Q9" s="3"/>
      <c r="R9" s="3"/>
      <c r="S9" s="125" t="s">
        <v>48</v>
      </c>
      <c r="T9" s="125"/>
      <c r="U9" s="125"/>
      <c r="V9" s="125"/>
      <c r="W9" s="125"/>
      <c r="X9" s="125"/>
      <c r="Y9" s="15"/>
      <c r="Z9" s="15"/>
      <c r="AA9" s="126">
        <f>SUM(U12:X151)</f>
        <v>15379555</v>
      </c>
      <c r="AB9" s="127"/>
      <c r="AC9" s="127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</row>
    <row r="10" spans="1:68" ht="1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75"/>
      <c r="T10" s="75"/>
      <c r="U10" s="75"/>
      <c r="V10" s="75"/>
      <c r="W10" s="75"/>
      <c r="X10" s="75"/>
      <c r="Y10" s="15"/>
      <c r="Z10" s="15"/>
      <c r="AA10" s="76"/>
      <c r="AB10" s="77"/>
      <c r="AC10" s="77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</row>
    <row r="11" spans="1:68" ht="14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75"/>
      <c r="V11" s="75"/>
      <c r="W11" s="75"/>
      <c r="X11" s="75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</row>
    <row r="12" spans="1:68" ht="21" customHeight="1">
      <c r="A12" s="3"/>
      <c r="B12" s="3"/>
      <c r="C12" s="78" t="s">
        <v>233</v>
      </c>
      <c r="D12" s="3"/>
      <c r="E12" s="16" t="s">
        <v>0</v>
      </c>
      <c r="F12" s="17" t="s">
        <v>91</v>
      </c>
      <c r="G12" s="18"/>
      <c r="H12" s="18"/>
      <c r="I12" s="18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100">
        <v>500000</v>
      </c>
      <c r="V12" s="100"/>
      <c r="W12" s="100"/>
      <c r="X12" s="100"/>
      <c r="Y12" s="3"/>
      <c r="Z12" s="3"/>
      <c r="AA12" s="3"/>
      <c r="AB12" s="3"/>
      <c r="AC12" s="3"/>
      <c r="AD12" s="3"/>
      <c r="AE12" s="3"/>
      <c r="AF12" s="3"/>
      <c r="AG12" s="3"/>
      <c r="AH12" s="67">
        <f>SUM(U12:X118)</f>
        <v>13883685</v>
      </c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</row>
    <row r="13" spans="1:68" ht="18" customHeight="1">
      <c r="A13" s="3"/>
      <c r="B13" s="3"/>
      <c r="C13" s="78" t="s">
        <v>202</v>
      </c>
      <c r="D13" s="3"/>
      <c r="E13" s="16" t="s">
        <v>1</v>
      </c>
      <c r="F13" s="17" t="s">
        <v>92</v>
      </c>
      <c r="G13" s="18"/>
      <c r="H13" s="18"/>
      <c r="I13" s="18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100">
        <v>1500000</v>
      </c>
      <c r="V13" s="100"/>
      <c r="W13" s="100"/>
      <c r="X13" s="100"/>
      <c r="Y13" s="3"/>
      <c r="Z13" s="128">
        <f>SUM(U12:X13)</f>
        <v>2000000</v>
      </c>
      <c r="AA13" s="129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</row>
    <row r="14" spans="1:68" ht="32.25" customHeight="1">
      <c r="A14" s="3"/>
      <c r="B14" s="3"/>
      <c r="C14" s="78"/>
      <c r="D14" s="3"/>
      <c r="E14" s="16" t="s">
        <v>2</v>
      </c>
      <c r="F14" s="112" t="s">
        <v>228</v>
      </c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9" t="s">
        <v>50</v>
      </c>
      <c r="S14" s="80">
        <v>5</v>
      </c>
      <c r="T14" s="74"/>
      <c r="U14" s="100">
        <f>5*40000</f>
        <v>200000</v>
      </c>
      <c r="V14" s="100"/>
      <c r="W14" s="100"/>
      <c r="X14" s="100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</row>
    <row r="15" spans="1:68" ht="33.75" customHeight="1">
      <c r="A15" s="3"/>
      <c r="B15" s="3"/>
      <c r="C15" s="78"/>
      <c r="D15" s="3"/>
      <c r="E15" s="16" t="s">
        <v>3</v>
      </c>
      <c r="F15" s="112" t="s">
        <v>229</v>
      </c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9" t="s">
        <v>50</v>
      </c>
      <c r="S15" s="80">
        <v>17</v>
      </c>
      <c r="T15" s="74"/>
      <c r="U15" s="100">
        <f>S15*25000</f>
        <v>425000</v>
      </c>
      <c r="V15" s="100"/>
      <c r="W15" s="100"/>
      <c r="X15" s="100"/>
      <c r="Y15" s="3"/>
      <c r="Z15" s="128">
        <f>SUM(U14:X15)</f>
        <v>625000</v>
      </c>
      <c r="AA15" s="129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</row>
    <row r="16" spans="1:68" ht="21.75" customHeight="1">
      <c r="A16" s="3"/>
      <c r="B16" s="3"/>
      <c r="C16" s="78"/>
      <c r="D16" s="3"/>
      <c r="E16" s="16" t="s">
        <v>4</v>
      </c>
      <c r="F16" s="17" t="s">
        <v>93</v>
      </c>
      <c r="G16" s="18"/>
      <c r="H16" s="18"/>
      <c r="I16" s="18"/>
      <c r="J16" s="2"/>
      <c r="K16" s="2"/>
      <c r="L16" s="2"/>
      <c r="M16" s="2"/>
      <c r="N16" s="2"/>
      <c r="O16" s="42">
        <v>0</v>
      </c>
      <c r="P16" s="42"/>
      <c r="Q16" s="2"/>
      <c r="R16" s="20"/>
      <c r="S16" s="21"/>
      <c r="T16" s="2"/>
      <c r="U16" s="100">
        <f>O16*R16</f>
        <v>0</v>
      </c>
      <c r="V16" s="100"/>
      <c r="W16" s="100"/>
      <c r="X16" s="100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</row>
    <row r="17" spans="1:68" ht="19.5" customHeight="1">
      <c r="A17" s="3"/>
      <c r="B17" s="3"/>
      <c r="C17" s="78" t="s">
        <v>206</v>
      </c>
      <c r="D17" s="3"/>
      <c r="E17" s="22" t="s">
        <v>5</v>
      </c>
      <c r="F17" s="23" t="s">
        <v>306</v>
      </c>
      <c r="G17" s="24"/>
      <c r="H17" s="24"/>
      <c r="I17" s="24"/>
      <c r="J17" s="25"/>
      <c r="K17" s="25"/>
      <c r="L17" s="25"/>
      <c r="M17" s="25"/>
      <c r="N17" s="25"/>
      <c r="O17" s="46">
        <f>151-14-15-1-30-9-3-1-1-2-1-1</f>
        <v>73</v>
      </c>
      <c r="P17" s="63" t="s">
        <v>175</v>
      </c>
      <c r="Q17" s="64">
        <f>I29+I30+I31</f>
        <v>6</v>
      </c>
      <c r="R17" s="26">
        <v>40000</v>
      </c>
      <c r="S17" s="27" t="s">
        <v>49</v>
      </c>
      <c r="T17" s="25"/>
      <c r="U17" s="121">
        <f>R17*(O17+2+1)</f>
        <v>3040000</v>
      </c>
      <c r="V17" s="121"/>
      <c r="W17" s="121"/>
      <c r="X17" s="121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</row>
    <row r="18" spans="1:68" ht="19.5" customHeight="1">
      <c r="A18" s="3"/>
      <c r="B18" s="3"/>
      <c r="C18" s="78" t="s">
        <v>206</v>
      </c>
      <c r="D18" s="3"/>
      <c r="E18" s="16" t="s">
        <v>6</v>
      </c>
      <c r="F18" s="23" t="s">
        <v>213</v>
      </c>
      <c r="G18" s="24"/>
      <c r="H18" s="24"/>
      <c r="I18" s="24"/>
      <c r="J18" s="25"/>
      <c r="K18" s="25"/>
      <c r="L18" s="25"/>
      <c r="M18" s="25"/>
      <c r="N18" s="25"/>
      <c r="O18" s="46">
        <v>14</v>
      </c>
      <c r="P18" s="63" t="s">
        <v>175</v>
      </c>
      <c r="Q18" s="64">
        <f>I28</f>
        <v>1</v>
      </c>
      <c r="R18" s="26">
        <v>40000</v>
      </c>
      <c r="S18" s="27"/>
      <c r="T18" s="25"/>
      <c r="U18" s="121">
        <f>320000+500000+180000</f>
        <v>1000000</v>
      </c>
      <c r="V18" s="121"/>
      <c r="W18" s="121"/>
      <c r="X18" s="121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</row>
    <row r="19" spans="1:68" ht="19.5" customHeight="1">
      <c r="A19" s="3"/>
      <c r="B19" s="3"/>
      <c r="C19" s="78" t="s">
        <v>206</v>
      </c>
      <c r="D19" s="3"/>
      <c r="E19" s="22" t="s">
        <v>7</v>
      </c>
      <c r="F19" s="23" t="s">
        <v>150</v>
      </c>
      <c r="G19" s="24"/>
      <c r="H19" s="24"/>
      <c r="I19" s="24"/>
      <c r="J19" s="25"/>
      <c r="K19" s="25"/>
      <c r="L19" s="25"/>
      <c r="M19" s="25"/>
      <c r="N19" s="25"/>
      <c r="O19" s="46">
        <f>72+22+6+8-14</f>
        <v>94</v>
      </c>
      <c r="P19" s="63" t="s">
        <v>175</v>
      </c>
      <c r="Q19" s="64"/>
      <c r="R19" s="26">
        <v>25000</v>
      </c>
      <c r="S19" s="27"/>
      <c r="T19" s="25"/>
      <c r="U19" s="121">
        <f aca="true" t="shared" si="0" ref="U19:U25">R19*O19</f>
        <v>2350000</v>
      </c>
      <c r="V19" s="121"/>
      <c r="W19" s="121"/>
      <c r="X19" s="121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</row>
    <row r="20" spans="1:68" ht="19.5" customHeight="1">
      <c r="A20" s="3"/>
      <c r="B20" s="3"/>
      <c r="C20" s="78" t="s">
        <v>206</v>
      </c>
      <c r="D20" s="3"/>
      <c r="E20" s="16" t="s">
        <v>8</v>
      </c>
      <c r="F20" s="23" t="s">
        <v>151</v>
      </c>
      <c r="G20" s="24"/>
      <c r="H20" s="24"/>
      <c r="I20" s="24"/>
      <c r="J20" s="25"/>
      <c r="K20" s="25"/>
      <c r="L20" s="25"/>
      <c r="M20" s="25"/>
      <c r="N20" s="25"/>
      <c r="O20" s="46">
        <v>21</v>
      </c>
      <c r="P20" s="63" t="s">
        <v>175</v>
      </c>
      <c r="Q20" s="64"/>
      <c r="R20" s="26">
        <v>25000</v>
      </c>
      <c r="S20" s="27"/>
      <c r="T20" s="25"/>
      <c r="U20" s="121">
        <f t="shared" si="0"/>
        <v>525000</v>
      </c>
      <c r="V20" s="121"/>
      <c r="W20" s="121"/>
      <c r="X20" s="121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</row>
    <row r="21" spans="1:68" ht="19.5" customHeight="1">
      <c r="A21" s="3"/>
      <c r="B21" s="3"/>
      <c r="C21" s="78" t="s">
        <v>206</v>
      </c>
      <c r="D21" s="3"/>
      <c r="E21" s="22" t="s">
        <v>9</v>
      </c>
      <c r="F21" s="23" t="s">
        <v>149</v>
      </c>
      <c r="G21" s="24"/>
      <c r="H21" s="24"/>
      <c r="I21" s="24"/>
      <c r="J21" s="25"/>
      <c r="K21" s="25"/>
      <c r="L21" s="25"/>
      <c r="M21" s="25"/>
      <c r="N21" s="25"/>
      <c r="O21" s="46">
        <f>10-1-1</f>
        <v>8</v>
      </c>
      <c r="P21" s="63" t="s">
        <v>175</v>
      </c>
      <c r="Q21" s="64">
        <f>I32</f>
        <v>1</v>
      </c>
      <c r="R21" s="26">
        <v>25000</v>
      </c>
      <c r="S21" s="27"/>
      <c r="T21" s="25"/>
      <c r="U21" s="121">
        <f>R21*(O21+1)</f>
        <v>225000</v>
      </c>
      <c r="V21" s="121"/>
      <c r="W21" s="121"/>
      <c r="X21" s="121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</row>
    <row r="22" spans="1:68" ht="19.5" customHeight="1">
      <c r="A22" s="3"/>
      <c r="B22" s="3"/>
      <c r="C22" s="78" t="s">
        <v>206</v>
      </c>
      <c r="D22" s="3"/>
      <c r="E22" s="16" t="s">
        <v>22</v>
      </c>
      <c r="F22" s="23" t="s">
        <v>152</v>
      </c>
      <c r="G22" s="24"/>
      <c r="H22" s="24"/>
      <c r="I22" s="24"/>
      <c r="J22" s="25"/>
      <c r="K22" s="25"/>
      <c r="L22" s="25"/>
      <c r="M22" s="25"/>
      <c r="N22" s="25"/>
      <c r="O22" s="46">
        <f>13-2</f>
        <v>11</v>
      </c>
      <c r="P22" s="63" t="s">
        <v>175</v>
      </c>
      <c r="Q22" s="64">
        <f>I33</f>
        <v>1</v>
      </c>
      <c r="R22" s="26">
        <v>25000</v>
      </c>
      <c r="S22" s="27"/>
      <c r="T22" s="25"/>
      <c r="U22" s="121">
        <f t="shared" si="0"/>
        <v>275000</v>
      </c>
      <c r="V22" s="121"/>
      <c r="W22" s="121"/>
      <c r="X22" s="121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</row>
    <row r="23" spans="1:68" ht="19.5" customHeight="1">
      <c r="A23" s="3"/>
      <c r="B23" s="3"/>
      <c r="C23" s="78" t="s">
        <v>206</v>
      </c>
      <c r="D23" s="3"/>
      <c r="E23" s="22" t="s">
        <v>23</v>
      </c>
      <c r="F23" s="23" t="s">
        <v>153</v>
      </c>
      <c r="G23" s="24"/>
      <c r="H23" s="24"/>
      <c r="I23" s="24"/>
      <c r="J23" s="25"/>
      <c r="K23" s="25"/>
      <c r="L23" s="25"/>
      <c r="M23" s="25"/>
      <c r="N23" s="25"/>
      <c r="O23" s="46">
        <v>1</v>
      </c>
      <c r="P23" s="63" t="s">
        <v>175</v>
      </c>
      <c r="Q23" s="64"/>
      <c r="R23" s="26">
        <v>30000</v>
      </c>
      <c r="S23" s="27"/>
      <c r="T23" s="25"/>
      <c r="U23" s="121">
        <f t="shared" si="0"/>
        <v>30000</v>
      </c>
      <c r="V23" s="121"/>
      <c r="W23" s="121"/>
      <c r="X23" s="121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</row>
    <row r="24" spans="1:68" ht="19.5" customHeight="1">
      <c r="A24" s="3"/>
      <c r="B24" s="3"/>
      <c r="C24" s="78" t="s">
        <v>206</v>
      </c>
      <c r="D24" s="3"/>
      <c r="E24" s="16" t="s">
        <v>24</v>
      </c>
      <c r="F24" s="23" t="s">
        <v>154</v>
      </c>
      <c r="G24" s="24"/>
      <c r="H24" s="24"/>
      <c r="I24" s="24"/>
      <c r="J24" s="25"/>
      <c r="K24" s="25"/>
      <c r="L24" s="25"/>
      <c r="M24" s="25"/>
      <c r="N24" s="25"/>
      <c r="O24" s="46">
        <v>2</v>
      </c>
      <c r="P24" s="63" t="s">
        <v>175</v>
      </c>
      <c r="Q24" s="64"/>
      <c r="R24" s="26">
        <v>20000</v>
      </c>
      <c r="S24" s="27"/>
      <c r="T24" s="25"/>
      <c r="U24" s="121">
        <f t="shared" si="0"/>
        <v>40000</v>
      </c>
      <c r="V24" s="121"/>
      <c r="W24" s="121"/>
      <c r="X24" s="121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</row>
    <row r="25" spans="1:68" ht="19.5" customHeight="1">
      <c r="A25" s="3"/>
      <c r="B25" s="3"/>
      <c r="C25" s="78" t="s">
        <v>206</v>
      </c>
      <c r="D25" s="3"/>
      <c r="E25" s="22" t="s">
        <v>25</v>
      </c>
      <c r="F25" s="23" t="s">
        <v>155</v>
      </c>
      <c r="G25" s="24"/>
      <c r="H25" s="24"/>
      <c r="I25" s="24"/>
      <c r="J25" s="25"/>
      <c r="K25" s="25"/>
      <c r="L25" s="25"/>
      <c r="M25" s="25"/>
      <c r="N25" s="25"/>
      <c r="O25" s="46">
        <v>0</v>
      </c>
      <c r="P25" s="63" t="s">
        <v>175</v>
      </c>
      <c r="Q25" s="64"/>
      <c r="R25" s="26"/>
      <c r="S25" s="27"/>
      <c r="T25" s="25"/>
      <c r="U25" s="121">
        <f t="shared" si="0"/>
        <v>0</v>
      </c>
      <c r="V25" s="121"/>
      <c r="W25" s="121"/>
      <c r="X25" s="121"/>
      <c r="Y25" s="3"/>
      <c r="Z25" s="128">
        <f>SUM(U17:X25)</f>
        <v>7485000</v>
      </c>
      <c r="AA25" s="129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</row>
    <row r="26" spans="1:68" ht="14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75"/>
      <c r="V26" s="75"/>
      <c r="W26" s="75"/>
      <c r="X26" s="75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</row>
    <row r="27" spans="1:68" ht="14.25">
      <c r="A27" s="3"/>
      <c r="B27" s="101">
        <v>42822</v>
      </c>
      <c r="C27" s="101"/>
      <c r="D27" s="52" t="s">
        <v>10</v>
      </c>
      <c r="E27" s="29" t="s">
        <v>96</v>
      </c>
      <c r="F27" s="3"/>
      <c r="G27" s="30"/>
      <c r="H27" s="30"/>
      <c r="I27" s="30"/>
      <c r="J27" s="30"/>
      <c r="K27" s="3"/>
      <c r="L27" s="130" t="s">
        <v>13</v>
      </c>
      <c r="M27" s="130"/>
      <c r="N27" s="130" t="s">
        <v>15</v>
      </c>
      <c r="O27" s="130"/>
      <c r="P27" s="73"/>
      <c r="Q27" s="131" t="s">
        <v>14</v>
      </c>
      <c r="R27" s="131"/>
      <c r="S27" s="31" t="s">
        <v>21</v>
      </c>
      <c r="T27" s="32"/>
      <c r="U27" s="32"/>
      <c r="V27" s="75"/>
      <c r="W27" s="75"/>
      <c r="X27" s="75"/>
      <c r="Y27" s="3"/>
      <c r="Z27" s="3"/>
      <c r="AA27" s="3"/>
      <c r="AB27" s="3"/>
      <c r="AC27" s="3"/>
      <c r="AD27" s="57"/>
      <c r="AE27" s="57"/>
      <c r="AF27" s="59"/>
      <c r="AG27" s="59"/>
      <c r="AH27" s="57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</row>
    <row r="28" spans="1:68" ht="15">
      <c r="A28" s="3"/>
      <c r="B28" s="3"/>
      <c r="C28" s="78" t="s">
        <v>206</v>
      </c>
      <c r="D28" s="3"/>
      <c r="E28" s="16" t="s">
        <v>26</v>
      </c>
      <c r="F28" s="33">
        <v>1</v>
      </c>
      <c r="G28" s="34" t="s">
        <v>12</v>
      </c>
      <c r="H28" s="34"/>
      <c r="I28" s="65">
        <v>1</v>
      </c>
      <c r="J28" s="34" t="s">
        <v>19</v>
      </c>
      <c r="K28" s="2"/>
      <c r="L28" s="132">
        <v>129244</v>
      </c>
      <c r="M28" s="132"/>
      <c r="N28" s="132">
        <v>0</v>
      </c>
      <c r="O28" s="132"/>
      <c r="P28" s="72"/>
      <c r="Q28" s="99">
        <f>L28+N28</f>
        <v>129244</v>
      </c>
      <c r="R28" s="99"/>
      <c r="S28" s="35" t="s">
        <v>17</v>
      </c>
      <c r="T28" s="35"/>
      <c r="U28" s="100">
        <f aca="true" t="shared" si="1" ref="U28:U36">IF(S28="Yes",Q28,"0")</f>
        <v>129244</v>
      </c>
      <c r="V28" s="100"/>
      <c r="W28" s="100"/>
      <c r="X28" s="100"/>
      <c r="Y28" s="3"/>
      <c r="Z28" s="3"/>
      <c r="AA28" s="3"/>
      <c r="AB28" s="3"/>
      <c r="AC28" s="3"/>
      <c r="AD28" s="3"/>
      <c r="AE28" s="3"/>
      <c r="AF28" s="58"/>
      <c r="AG28" s="58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</row>
    <row r="29" spans="1:68" ht="15">
      <c r="A29" s="3"/>
      <c r="B29" s="3"/>
      <c r="C29" s="78" t="s">
        <v>206</v>
      </c>
      <c r="D29" s="3"/>
      <c r="E29" s="16" t="s">
        <v>27</v>
      </c>
      <c r="F29" s="33">
        <v>4</v>
      </c>
      <c r="G29" s="34" t="s">
        <v>12</v>
      </c>
      <c r="H29" s="34"/>
      <c r="I29" s="65">
        <v>4</v>
      </c>
      <c r="J29" s="34" t="s">
        <v>176</v>
      </c>
      <c r="K29" s="2"/>
      <c r="L29" s="132">
        <f>33000*4</f>
        <v>132000</v>
      </c>
      <c r="M29" s="132"/>
      <c r="N29" s="132">
        <f>7000*4</f>
        <v>28000</v>
      </c>
      <c r="O29" s="132"/>
      <c r="P29" s="72"/>
      <c r="Q29" s="99">
        <f>L29+N29</f>
        <v>160000</v>
      </c>
      <c r="R29" s="99"/>
      <c r="S29" s="35" t="s">
        <v>17</v>
      </c>
      <c r="T29" s="35"/>
      <c r="U29" s="100">
        <f t="shared" si="1"/>
        <v>160000</v>
      </c>
      <c r="V29" s="100"/>
      <c r="W29" s="100"/>
      <c r="X29" s="100"/>
      <c r="Y29" s="3"/>
      <c r="Z29" s="3"/>
      <c r="AA29" s="3"/>
      <c r="AB29" s="3"/>
      <c r="AC29" s="3"/>
      <c r="AD29" s="3"/>
      <c r="AE29" s="3"/>
      <c r="AF29" s="58"/>
      <c r="AG29" s="58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</row>
    <row r="30" spans="1:68" ht="15">
      <c r="A30" s="3"/>
      <c r="B30" s="3"/>
      <c r="C30" s="78" t="s">
        <v>206</v>
      </c>
      <c r="D30" s="3"/>
      <c r="E30" s="16" t="s">
        <v>28</v>
      </c>
      <c r="F30" s="33">
        <v>1</v>
      </c>
      <c r="G30" s="34" t="s">
        <v>12</v>
      </c>
      <c r="H30" s="34"/>
      <c r="I30" s="65">
        <v>1</v>
      </c>
      <c r="J30" s="34" t="s">
        <v>177</v>
      </c>
      <c r="K30" s="2"/>
      <c r="L30" s="132">
        <v>40000</v>
      </c>
      <c r="M30" s="132"/>
      <c r="N30" s="132">
        <v>7000</v>
      </c>
      <c r="O30" s="132"/>
      <c r="P30" s="72"/>
      <c r="Q30" s="99">
        <f>L30+N30</f>
        <v>47000</v>
      </c>
      <c r="R30" s="99"/>
      <c r="S30" s="35" t="s">
        <v>17</v>
      </c>
      <c r="T30" s="35"/>
      <c r="U30" s="100">
        <f t="shared" si="1"/>
        <v>47000</v>
      </c>
      <c r="V30" s="100"/>
      <c r="W30" s="100"/>
      <c r="X30" s="100"/>
      <c r="Y30" s="3"/>
      <c r="Z30" s="3"/>
      <c r="AA30" s="3"/>
      <c r="AB30" s="3"/>
      <c r="AC30" s="3"/>
      <c r="AD30" s="3"/>
      <c r="AE30" s="3"/>
      <c r="AF30" s="58"/>
      <c r="AG30" s="58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</row>
    <row r="31" spans="1:68" ht="15">
      <c r="A31" s="3"/>
      <c r="B31" s="3"/>
      <c r="C31" s="78" t="s">
        <v>206</v>
      </c>
      <c r="D31" s="3"/>
      <c r="E31" s="16" t="s">
        <v>29</v>
      </c>
      <c r="F31" s="33">
        <v>1</v>
      </c>
      <c r="G31" s="34" t="s">
        <v>12</v>
      </c>
      <c r="H31" s="34"/>
      <c r="I31" s="65">
        <v>1</v>
      </c>
      <c r="J31" s="34" t="s">
        <v>178</v>
      </c>
      <c r="K31" s="2"/>
      <c r="L31" s="132">
        <v>50000</v>
      </c>
      <c r="M31" s="132"/>
      <c r="N31" s="132">
        <v>7000</v>
      </c>
      <c r="O31" s="132"/>
      <c r="P31" s="72"/>
      <c r="Q31" s="99">
        <f aca="true" t="shared" si="2" ref="Q31:Q36">L31+N31</f>
        <v>57000</v>
      </c>
      <c r="R31" s="99"/>
      <c r="S31" s="35" t="s">
        <v>17</v>
      </c>
      <c r="T31" s="35"/>
      <c r="U31" s="100">
        <f t="shared" si="1"/>
        <v>57000</v>
      </c>
      <c r="V31" s="100"/>
      <c r="W31" s="100"/>
      <c r="X31" s="100"/>
      <c r="Y31" s="3"/>
      <c r="Z31" s="3"/>
      <c r="AA31" s="3"/>
      <c r="AB31" s="3"/>
      <c r="AC31" s="3"/>
      <c r="AD31" s="3"/>
      <c r="AE31" s="3"/>
      <c r="AF31" s="58"/>
      <c r="AG31" s="58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</row>
    <row r="32" spans="1:68" ht="15">
      <c r="A32" s="3"/>
      <c r="B32" s="3"/>
      <c r="C32" s="78" t="s">
        <v>206</v>
      </c>
      <c r="D32" s="3"/>
      <c r="E32" s="16" t="s">
        <v>30</v>
      </c>
      <c r="F32" s="33">
        <v>1</v>
      </c>
      <c r="G32" s="34" t="s">
        <v>12</v>
      </c>
      <c r="H32" s="34"/>
      <c r="I32" s="65">
        <v>1</v>
      </c>
      <c r="J32" s="34" t="s">
        <v>179</v>
      </c>
      <c r="K32" s="2"/>
      <c r="L32" s="132">
        <v>18000</v>
      </c>
      <c r="M32" s="132"/>
      <c r="N32" s="132">
        <v>7000</v>
      </c>
      <c r="O32" s="132"/>
      <c r="P32" s="72"/>
      <c r="Q32" s="99">
        <f t="shared" si="2"/>
        <v>25000</v>
      </c>
      <c r="R32" s="99"/>
      <c r="S32" s="35" t="s">
        <v>17</v>
      </c>
      <c r="T32" s="35"/>
      <c r="U32" s="100">
        <f t="shared" si="1"/>
        <v>25000</v>
      </c>
      <c r="V32" s="100"/>
      <c r="W32" s="100"/>
      <c r="X32" s="100"/>
      <c r="Y32" s="3"/>
      <c r="Z32" s="3"/>
      <c r="AA32" s="3"/>
      <c r="AB32" s="3"/>
      <c r="AC32" s="3"/>
      <c r="AD32" s="3"/>
      <c r="AE32" s="3"/>
      <c r="AF32" s="58"/>
      <c r="AG32" s="58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</row>
    <row r="33" spans="1:68" ht="15">
      <c r="A33" s="3"/>
      <c r="B33" s="3"/>
      <c r="C33" s="78" t="s">
        <v>206</v>
      </c>
      <c r="D33" s="3"/>
      <c r="E33" s="16" t="s">
        <v>31</v>
      </c>
      <c r="F33" s="33">
        <v>1</v>
      </c>
      <c r="G33" s="34" t="s">
        <v>12</v>
      </c>
      <c r="H33" s="34"/>
      <c r="I33" s="65">
        <v>1</v>
      </c>
      <c r="J33" s="34" t="s">
        <v>180</v>
      </c>
      <c r="K33" s="2"/>
      <c r="L33" s="132">
        <v>71527</v>
      </c>
      <c r="M33" s="132"/>
      <c r="N33" s="132">
        <v>7000</v>
      </c>
      <c r="O33" s="132"/>
      <c r="P33" s="72"/>
      <c r="Q33" s="99">
        <f t="shared" si="2"/>
        <v>78527</v>
      </c>
      <c r="R33" s="99"/>
      <c r="S33" s="35" t="s">
        <v>17</v>
      </c>
      <c r="T33" s="35"/>
      <c r="U33" s="100">
        <f t="shared" si="1"/>
        <v>78527</v>
      </c>
      <c r="V33" s="100"/>
      <c r="W33" s="100"/>
      <c r="X33" s="100"/>
      <c r="Y33" s="3"/>
      <c r="Z33" s="3"/>
      <c r="AA33" s="3"/>
      <c r="AB33" s="3"/>
      <c r="AC33" s="3"/>
      <c r="AD33" s="3"/>
      <c r="AE33" s="3"/>
      <c r="AF33" s="58"/>
      <c r="AG33" s="58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</row>
    <row r="34" spans="1:68" ht="15">
      <c r="A34" s="3"/>
      <c r="B34" s="3"/>
      <c r="C34" s="78" t="s">
        <v>141</v>
      </c>
      <c r="D34" s="3"/>
      <c r="E34" s="16" t="s">
        <v>32</v>
      </c>
      <c r="F34" s="50"/>
      <c r="G34" s="34" t="s">
        <v>12</v>
      </c>
      <c r="H34" s="34"/>
      <c r="I34" s="34"/>
      <c r="J34" s="34" t="s">
        <v>94</v>
      </c>
      <c r="K34" s="2"/>
      <c r="L34" s="132">
        <v>76000</v>
      </c>
      <c r="M34" s="132"/>
      <c r="N34" s="132"/>
      <c r="O34" s="132"/>
      <c r="P34" s="72"/>
      <c r="Q34" s="99">
        <f t="shared" si="2"/>
        <v>76000</v>
      </c>
      <c r="R34" s="99"/>
      <c r="S34" s="35" t="s">
        <v>17</v>
      </c>
      <c r="T34" s="35"/>
      <c r="U34" s="100">
        <f t="shared" si="1"/>
        <v>76000</v>
      </c>
      <c r="V34" s="100"/>
      <c r="W34" s="100"/>
      <c r="X34" s="100"/>
      <c r="Y34" s="3"/>
      <c r="Z34" s="3"/>
      <c r="AA34" s="3"/>
      <c r="AB34" s="3"/>
      <c r="AC34" s="3"/>
      <c r="AD34" s="3"/>
      <c r="AE34" s="3"/>
      <c r="AF34" s="58"/>
      <c r="AG34" s="58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</row>
    <row r="35" spans="1:68" ht="15">
      <c r="A35" s="3"/>
      <c r="B35" s="3"/>
      <c r="C35" s="78" t="s">
        <v>232</v>
      </c>
      <c r="D35" s="3"/>
      <c r="E35" s="16" t="s">
        <v>33</v>
      </c>
      <c r="F35" s="50"/>
      <c r="G35" s="34" t="s">
        <v>12</v>
      </c>
      <c r="H35" s="34"/>
      <c r="I35" s="34"/>
      <c r="J35" s="34" t="s">
        <v>95</v>
      </c>
      <c r="K35" s="2"/>
      <c r="L35" s="132">
        <v>1000</v>
      </c>
      <c r="M35" s="132"/>
      <c r="N35" s="132"/>
      <c r="O35" s="132"/>
      <c r="P35" s="72"/>
      <c r="Q35" s="99">
        <f t="shared" si="2"/>
        <v>1000</v>
      </c>
      <c r="R35" s="99"/>
      <c r="S35" s="35" t="s">
        <v>17</v>
      </c>
      <c r="T35" s="35"/>
      <c r="U35" s="100">
        <f t="shared" si="1"/>
        <v>1000</v>
      </c>
      <c r="V35" s="100"/>
      <c r="W35" s="100"/>
      <c r="X35" s="100"/>
      <c r="Y35" s="102" t="s">
        <v>168</v>
      </c>
      <c r="Z35" s="102"/>
      <c r="AA35" s="3"/>
      <c r="AB35" s="3"/>
      <c r="AC35" s="3"/>
      <c r="AD35" s="3"/>
      <c r="AE35" s="3"/>
      <c r="AF35" s="58"/>
      <c r="AG35" s="58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</row>
    <row r="36" spans="1:68" ht="15">
      <c r="A36" s="3"/>
      <c r="B36" s="3"/>
      <c r="C36" s="78" t="s">
        <v>202</v>
      </c>
      <c r="D36" s="3"/>
      <c r="E36" s="16" t="s">
        <v>34</v>
      </c>
      <c r="F36" s="33"/>
      <c r="G36" s="34" t="s">
        <v>12</v>
      </c>
      <c r="H36" s="34"/>
      <c r="I36" s="34"/>
      <c r="J36" s="34" t="s">
        <v>97</v>
      </c>
      <c r="K36" s="2"/>
      <c r="L36" s="51"/>
      <c r="M36" s="51"/>
      <c r="N36" s="132">
        <v>250000</v>
      </c>
      <c r="O36" s="132"/>
      <c r="P36" s="72"/>
      <c r="Q36" s="99">
        <f t="shared" si="2"/>
        <v>250000</v>
      </c>
      <c r="R36" s="99"/>
      <c r="S36" s="35" t="s">
        <v>17</v>
      </c>
      <c r="T36" s="35"/>
      <c r="U36" s="100">
        <f t="shared" si="1"/>
        <v>250000</v>
      </c>
      <c r="V36" s="100"/>
      <c r="W36" s="100"/>
      <c r="X36" s="100"/>
      <c r="Y36" s="103">
        <f>SUM(U28:X36)</f>
        <v>823771</v>
      </c>
      <c r="Z36" s="104"/>
      <c r="AA36" s="3"/>
      <c r="AB36" s="3"/>
      <c r="AC36" s="3"/>
      <c r="AD36" s="3"/>
      <c r="AE36" s="3"/>
      <c r="AF36" s="58"/>
      <c r="AG36" s="58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</row>
    <row r="37" spans="1:68" ht="10.5" customHeight="1">
      <c r="A37" s="3"/>
      <c r="B37" s="3"/>
      <c r="C37" s="3"/>
      <c r="D37" s="3"/>
      <c r="E37" s="36"/>
      <c r="F37" s="36"/>
      <c r="G37" s="9"/>
      <c r="H37" s="9"/>
      <c r="I37" s="9"/>
      <c r="J37" s="9"/>
      <c r="K37" s="9"/>
      <c r="L37" s="9"/>
      <c r="M37" s="9"/>
      <c r="N37" s="9"/>
      <c r="O37" s="37"/>
      <c r="P37" s="37"/>
      <c r="Q37" s="38"/>
      <c r="R37" s="38"/>
      <c r="S37" s="39"/>
      <c r="T37" s="39"/>
      <c r="U37" s="39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</row>
    <row r="38" spans="1:68" ht="14.25">
      <c r="A38" s="3"/>
      <c r="B38" s="101">
        <v>42829</v>
      </c>
      <c r="C38" s="101"/>
      <c r="D38" s="28" t="s">
        <v>16</v>
      </c>
      <c r="G38" s="3"/>
      <c r="H38" s="3"/>
      <c r="I38" s="3"/>
      <c r="J38" s="3"/>
      <c r="K38" s="3"/>
      <c r="L38" s="3"/>
      <c r="M38" s="3"/>
      <c r="N38" s="3"/>
      <c r="O38" s="3"/>
      <c r="P38" s="3"/>
      <c r="Q38" s="40"/>
      <c r="R38" s="40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57" t="s">
        <v>147</v>
      </c>
      <c r="AE38" s="57"/>
      <c r="AF38" s="59" t="s">
        <v>21</v>
      </c>
      <c r="AG38" s="59"/>
      <c r="AH38" s="57" t="s">
        <v>148</v>
      </c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</row>
    <row r="39" spans="1:68" ht="15">
      <c r="A39" s="3"/>
      <c r="B39" s="3"/>
      <c r="C39" s="78" t="s">
        <v>131</v>
      </c>
      <c r="D39" s="79"/>
      <c r="E39" s="47" t="s">
        <v>35</v>
      </c>
      <c r="F39" s="48"/>
      <c r="G39" s="49" t="s">
        <v>99</v>
      </c>
      <c r="H39" s="49"/>
      <c r="I39" s="49"/>
      <c r="J39" s="48" t="s">
        <v>107</v>
      </c>
      <c r="K39" s="48"/>
      <c r="L39" s="48"/>
      <c r="M39" s="2"/>
      <c r="N39" s="2"/>
      <c r="O39" s="2"/>
      <c r="P39" s="2"/>
      <c r="Q39" s="99">
        <v>250475</v>
      </c>
      <c r="R39" s="99"/>
      <c r="S39" s="35" t="s">
        <v>17</v>
      </c>
      <c r="T39" s="35"/>
      <c r="U39" s="100">
        <f aca="true" t="shared" si="3" ref="U39:U81">IF(S39="Yes",Q39,"0")</f>
        <v>250475</v>
      </c>
      <c r="V39" s="100"/>
      <c r="W39" s="100"/>
      <c r="X39" s="100"/>
      <c r="Y39" s="3"/>
      <c r="Z39" s="3"/>
      <c r="AA39" s="3"/>
      <c r="AB39" s="3"/>
      <c r="AC39" s="3"/>
      <c r="AD39" s="66">
        <v>428907</v>
      </c>
      <c r="AE39" s="3"/>
      <c r="AF39" s="58">
        <f aca="true" t="shared" si="4" ref="AF39:AF82">U39</f>
        <v>250475</v>
      </c>
      <c r="AG39" s="58"/>
      <c r="AH39" s="67">
        <f>AD39-AF39</f>
        <v>178432</v>
      </c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</row>
    <row r="40" spans="1:68" ht="15">
      <c r="A40" s="3"/>
      <c r="B40" s="3"/>
      <c r="C40" s="78" t="s">
        <v>132</v>
      </c>
      <c r="D40" s="79"/>
      <c r="E40" s="47" t="s">
        <v>36</v>
      </c>
      <c r="F40" s="48"/>
      <c r="G40" s="49" t="s">
        <v>99</v>
      </c>
      <c r="H40" s="49"/>
      <c r="I40" s="49"/>
      <c r="J40" s="48" t="s">
        <v>108</v>
      </c>
      <c r="K40" s="48"/>
      <c r="L40" s="48"/>
      <c r="M40" s="2"/>
      <c r="N40" s="2"/>
      <c r="O40" s="2"/>
      <c r="P40" s="2"/>
      <c r="Q40" s="99">
        <v>20000</v>
      </c>
      <c r="R40" s="99"/>
      <c r="S40" s="35" t="s">
        <v>17</v>
      </c>
      <c r="T40" s="35"/>
      <c r="U40" s="100">
        <f t="shared" si="3"/>
        <v>20000</v>
      </c>
      <c r="V40" s="100"/>
      <c r="W40" s="100"/>
      <c r="X40" s="100"/>
      <c r="Y40" s="3"/>
      <c r="Z40" s="3"/>
      <c r="AA40" s="3"/>
      <c r="AB40" s="3"/>
      <c r="AC40" s="3"/>
      <c r="AD40" s="66">
        <v>390000</v>
      </c>
      <c r="AE40" s="3"/>
      <c r="AF40" s="58">
        <f t="shared" si="4"/>
        <v>20000</v>
      </c>
      <c r="AG40" s="58"/>
      <c r="AH40" s="67">
        <f aca="true" t="shared" si="5" ref="AH40:AH82">AD40-AF40</f>
        <v>370000</v>
      </c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</row>
    <row r="41" spans="1:68" ht="15">
      <c r="A41" s="3"/>
      <c r="B41" s="3"/>
      <c r="C41" s="78" t="s">
        <v>133</v>
      </c>
      <c r="D41" s="79"/>
      <c r="E41" s="47" t="s">
        <v>37</v>
      </c>
      <c r="F41" s="48"/>
      <c r="G41" s="49" t="s">
        <v>99</v>
      </c>
      <c r="H41" s="49"/>
      <c r="I41" s="49"/>
      <c r="J41" s="48" t="s">
        <v>109</v>
      </c>
      <c r="K41" s="48"/>
      <c r="L41" s="48"/>
      <c r="M41" s="2"/>
      <c r="N41" s="2"/>
      <c r="O41" s="2"/>
      <c r="P41" s="2"/>
      <c r="Q41" s="99">
        <v>25000</v>
      </c>
      <c r="R41" s="99"/>
      <c r="S41" s="35" t="s">
        <v>17</v>
      </c>
      <c r="T41" s="35"/>
      <c r="U41" s="100">
        <f t="shared" si="3"/>
        <v>25000</v>
      </c>
      <c r="V41" s="100"/>
      <c r="W41" s="100"/>
      <c r="X41" s="100"/>
      <c r="Y41" s="3"/>
      <c r="Z41" s="3"/>
      <c r="AA41" s="3"/>
      <c r="AB41" s="3"/>
      <c r="AC41" s="3"/>
      <c r="AD41" s="66">
        <v>1071450</v>
      </c>
      <c r="AE41" s="3"/>
      <c r="AF41" s="58">
        <f t="shared" si="4"/>
        <v>25000</v>
      </c>
      <c r="AG41" s="58"/>
      <c r="AH41" s="67">
        <f t="shared" si="5"/>
        <v>1046450</v>
      </c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</row>
    <row r="42" spans="1:68" ht="15">
      <c r="A42" s="3"/>
      <c r="B42" s="3"/>
      <c r="C42" s="78" t="s">
        <v>134</v>
      </c>
      <c r="D42" s="79"/>
      <c r="E42" s="47" t="s">
        <v>38</v>
      </c>
      <c r="F42" s="48"/>
      <c r="G42" s="49" t="s">
        <v>12</v>
      </c>
      <c r="H42" s="49"/>
      <c r="I42" s="49"/>
      <c r="J42" s="48" t="s">
        <v>207</v>
      </c>
      <c r="K42" s="48"/>
      <c r="L42" s="48"/>
      <c r="M42" s="2"/>
      <c r="N42" s="2"/>
      <c r="O42" s="2"/>
      <c r="P42" s="2"/>
      <c r="Q42" s="99">
        <v>7000</v>
      </c>
      <c r="R42" s="99"/>
      <c r="S42" s="35" t="s">
        <v>17</v>
      </c>
      <c r="T42" s="35"/>
      <c r="U42" s="100">
        <f t="shared" si="3"/>
        <v>7000</v>
      </c>
      <c r="V42" s="100"/>
      <c r="W42" s="100"/>
      <c r="X42" s="100"/>
      <c r="Y42" s="3"/>
      <c r="Z42" s="3"/>
      <c r="AA42" s="3"/>
      <c r="AB42" s="3"/>
      <c r="AC42" s="3"/>
      <c r="AD42" s="66">
        <v>239000</v>
      </c>
      <c r="AE42" s="3"/>
      <c r="AF42" s="58">
        <f t="shared" si="4"/>
        <v>7000</v>
      </c>
      <c r="AG42" s="58"/>
      <c r="AH42" s="67">
        <f t="shared" si="5"/>
        <v>232000</v>
      </c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</row>
    <row r="43" spans="1:68" ht="15">
      <c r="A43" s="3"/>
      <c r="B43" s="3"/>
      <c r="C43" s="78" t="s">
        <v>134</v>
      </c>
      <c r="D43" s="79"/>
      <c r="E43" s="47" t="s">
        <v>39</v>
      </c>
      <c r="F43" s="48"/>
      <c r="G43" s="49" t="s">
        <v>12</v>
      </c>
      <c r="H43" s="49"/>
      <c r="I43" s="49"/>
      <c r="J43" s="48" t="s">
        <v>208</v>
      </c>
      <c r="K43" s="48"/>
      <c r="L43" s="48"/>
      <c r="M43" s="2"/>
      <c r="N43" s="2"/>
      <c r="O43" s="2"/>
      <c r="P43" s="2"/>
      <c r="Q43" s="99">
        <v>3000</v>
      </c>
      <c r="R43" s="99"/>
      <c r="S43" s="35" t="s">
        <v>17</v>
      </c>
      <c r="T43" s="35"/>
      <c r="U43" s="100">
        <f t="shared" si="3"/>
        <v>3000</v>
      </c>
      <c r="V43" s="100"/>
      <c r="W43" s="100"/>
      <c r="X43" s="100"/>
      <c r="Y43" s="3"/>
      <c r="Z43" s="3"/>
      <c r="AA43" s="3"/>
      <c r="AB43" s="3"/>
      <c r="AC43" s="3"/>
      <c r="AD43" s="66">
        <v>239000</v>
      </c>
      <c r="AE43" s="3"/>
      <c r="AF43" s="58">
        <f t="shared" si="4"/>
        <v>3000</v>
      </c>
      <c r="AG43" s="58"/>
      <c r="AH43" s="67">
        <f t="shared" si="5"/>
        <v>236000</v>
      </c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</row>
    <row r="44" spans="1:68" ht="15">
      <c r="A44" s="3"/>
      <c r="B44" s="3"/>
      <c r="C44" s="78" t="s">
        <v>135</v>
      </c>
      <c r="D44" s="79"/>
      <c r="E44" s="47" t="s">
        <v>40</v>
      </c>
      <c r="F44" s="48"/>
      <c r="G44" s="49" t="s">
        <v>99</v>
      </c>
      <c r="H44" s="49"/>
      <c r="I44" s="49"/>
      <c r="J44" s="48" t="s">
        <v>110</v>
      </c>
      <c r="K44" s="48"/>
      <c r="L44" s="48"/>
      <c r="M44" s="2"/>
      <c r="N44" s="2"/>
      <c r="O44" s="2"/>
      <c r="P44" s="2"/>
      <c r="Q44" s="99">
        <v>100000</v>
      </c>
      <c r="R44" s="99"/>
      <c r="S44" s="35" t="s">
        <v>17</v>
      </c>
      <c r="T44" s="35"/>
      <c r="U44" s="100">
        <f t="shared" si="3"/>
        <v>100000</v>
      </c>
      <c r="V44" s="100"/>
      <c r="W44" s="100"/>
      <c r="X44" s="100"/>
      <c r="Y44" s="3"/>
      <c r="Z44" s="3"/>
      <c r="AA44" s="3"/>
      <c r="AB44" s="3"/>
      <c r="AC44" s="3"/>
      <c r="AD44" s="66">
        <v>1520000</v>
      </c>
      <c r="AE44" s="3"/>
      <c r="AF44" s="58">
        <f t="shared" si="4"/>
        <v>100000</v>
      </c>
      <c r="AG44" s="58"/>
      <c r="AH44" s="67">
        <f t="shared" si="5"/>
        <v>1420000</v>
      </c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</row>
    <row r="45" spans="1:68" ht="15">
      <c r="A45" s="3"/>
      <c r="B45" s="3"/>
      <c r="C45" s="78" t="s">
        <v>135</v>
      </c>
      <c r="D45" s="79"/>
      <c r="E45" s="47" t="s">
        <v>41</v>
      </c>
      <c r="F45" s="48"/>
      <c r="G45" s="49" t="s">
        <v>99</v>
      </c>
      <c r="H45" s="49"/>
      <c r="I45" s="49"/>
      <c r="J45" s="48" t="s">
        <v>214</v>
      </c>
      <c r="K45" s="48"/>
      <c r="L45" s="48"/>
      <c r="M45" s="2"/>
      <c r="N45" s="2"/>
      <c r="O45" s="2"/>
      <c r="P45" s="2"/>
      <c r="Q45" s="99">
        <v>70000</v>
      </c>
      <c r="R45" s="99"/>
      <c r="S45" s="35" t="s">
        <v>17</v>
      </c>
      <c r="T45" s="35"/>
      <c r="U45" s="100">
        <f t="shared" si="3"/>
        <v>70000</v>
      </c>
      <c r="V45" s="100"/>
      <c r="W45" s="100"/>
      <c r="X45" s="100"/>
      <c r="Y45" s="3"/>
      <c r="Z45" s="3"/>
      <c r="AA45" s="3"/>
      <c r="AB45" s="3"/>
      <c r="AC45" s="3"/>
      <c r="AD45" s="66">
        <v>120000</v>
      </c>
      <c r="AE45" s="3"/>
      <c r="AF45" s="58">
        <f t="shared" si="4"/>
        <v>70000</v>
      </c>
      <c r="AG45" s="58"/>
      <c r="AH45" s="67">
        <f t="shared" si="5"/>
        <v>50000</v>
      </c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</row>
    <row r="46" spans="1:68" ht="15">
      <c r="A46" s="3"/>
      <c r="B46" s="3"/>
      <c r="C46" s="78" t="s">
        <v>135</v>
      </c>
      <c r="D46" s="79"/>
      <c r="E46" s="47" t="s">
        <v>42</v>
      </c>
      <c r="F46" s="48"/>
      <c r="G46" s="49" t="s">
        <v>99</v>
      </c>
      <c r="H46" s="49"/>
      <c r="I46" s="49"/>
      <c r="J46" s="48" t="s">
        <v>100</v>
      </c>
      <c r="K46" s="48"/>
      <c r="L46" s="48"/>
      <c r="M46" s="2"/>
      <c r="N46" s="2"/>
      <c r="O46" s="2"/>
      <c r="P46" s="2"/>
      <c r="Q46" s="99">
        <v>25000</v>
      </c>
      <c r="R46" s="99"/>
      <c r="S46" s="35" t="s">
        <v>17</v>
      </c>
      <c r="T46" s="35"/>
      <c r="U46" s="100">
        <f t="shared" si="3"/>
        <v>25000</v>
      </c>
      <c r="V46" s="100"/>
      <c r="W46" s="100"/>
      <c r="X46" s="100"/>
      <c r="Y46" s="3"/>
      <c r="Z46" s="3"/>
      <c r="AA46" s="3"/>
      <c r="AB46" s="3"/>
      <c r="AC46" s="3"/>
      <c r="AD46" s="66">
        <v>25000</v>
      </c>
      <c r="AE46" s="3"/>
      <c r="AF46" s="58">
        <f t="shared" si="4"/>
        <v>25000</v>
      </c>
      <c r="AG46" s="58"/>
      <c r="AH46" s="67">
        <f t="shared" si="5"/>
        <v>0</v>
      </c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</row>
    <row r="47" spans="1:68" ht="15">
      <c r="A47" s="3"/>
      <c r="B47" s="3"/>
      <c r="C47" s="78" t="s">
        <v>136</v>
      </c>
      <c r="D47" s="79"/>
      <c r="E47" s="47" t="s">
        <v>43</v>
      </c>
      <c r="F47" s="48"/>
      <c r="G47" s="49" t="s">
        <v>130</v>
      </c>
      <c r="H47" s="49"/>
      <c r="I47" s="49"/>
      <c r="J47" s="48" t="s">
        <v>111</v>
      </c>
      <c r="K47" s="48"/>
      <c r="L47" s="48"/>
      <c r="M47" s="2"/>
      <c r="N47" s="2"/>
      <c r="O47" s="2"/>
      <c r="P47" s="2"/>
      <c r="Q47" s="99">
        <v>45911</v>
      </c>
      <c r="R47" s="99"/>
      <c r="S47" s="35" t="s">
        <v>17</v>
      </c>
      <c r="T47" s="35"/>
      <c r="U47" s="100">
        <f t="shared" si="3"/>
        <v>45911</v>
      </c>
      <c r="V47" s="100"/>
      <c r="W47" s="100"/>
      <c r="X47" s="100"/>
      <c r="Y47" s="3"/>
      <c r="Z47" s="3"/>
      <c r="AA47" s="3"/>
      <c r="AB47" s="3"/>
      <c r="AC47" s="3"/>
      <c r="AD47" s="66">
        <v>45911</v>
      </c>
      <c r="AE47" s="3"/>
      <c r="AF47" s="58">
        <f t="shared" si="4"/>
        <v>45911</v>
      </c>
      <c r="AG47" s="58"/>
      <c r="AH47" s="67">
        <f t="shared" si="5"/>
        <v>0</v>
      </c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</row>
    <row r="48" spans="1:68" ht="15">
      <c r="A48" s="3"/>
      <c r="B48" s="3"/>
      <c r="C48" s="78" t="s">
        <v>144</v>
      </c>
      <c r="D48" s="79"/>
      <c r="E48" s="16" t="s">
        <v>44</v>
      </c>
      <c r="F48" s="2"/>
      <c r="G48" s="34" t="s">
        <v>99</v>
      </c>
      <c r="H48" s="34"/>
      <c r="I48" s="34"/>
      <c r="J48" s="2" t="s">
        <v>183</v>
      </c>
      <c r="K48" s="2"/>
      <c r="L48" s="2"/>
      <c r="M48" s="2"/>
      <c r="N48" s="2"/>
      <c r="O48" s="2"/>
      <c r="P48" s="2"/>
      <c r="Q48" s="99">
        <v>15000</v>
      </c>
      <c r="R48" s="99"/>
      <c r="S48" s="35" t="s">
        <v>17</v>
      </c>
      <c r="T48" s="35"/>
      <c r="U48" s="100">
        <f t="shared" si="3"/>
        <v>15000</v>
      </c>
      <c r="V48" s="100"/>
      <c r="W48" s="100"/>
      <c r="X48" s="100"/>
      <c r="Y48" s="3"/>
      <c r="Z48" s="3"/>
      <c r="AA48" s="3"/>
      <c r="AB48" s="3"/>
      <c r="AC48" s="3"/>
      <c r="AD48" s="66">
        <v>15000</v>
      </c>
      <c r="AE48" s="3"/>
      <c r="AF48" s="58">
        <f t="shared" si="4"/>
        <v>15000</v>
      </c>
      <c r="AG48" s="58"/>
      <c r="AH48" s="67">
        <f t="shared" si="5"/>
        <v>0</v>
      </c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</row>
    <row r="49" spans="1:68" ht="15">
      <c r="A49" s="3"/>
      <c r="B49" s="3"/>
      <c r="C49" s="78" t="s">
        <v>136</v>
      </c>
      <c r="D49" s="79"/>
      <c r="E49" s="47" t="s">
        <v>45</v>
      </c>
      <c r="F49" s="48"/>
      <c r="G49" s="49" t="s">
        <v>99</v>
      </c>
      <c r="H49" s="49"/>
      <c r="I49" s="49"/>
      <c r="J49" s="48" t="s">
        <v>184</v>
      </c>
      <c r="K49" s="48"/>
      <c r="L49" s="48"/>
      <c r="M49" s="2"/>
      <c r="N49" s="2"/>
      <c r="O49" s="2"/>
      <c r="P49" s="2"/>
      <c r="Q49" s="99">
        <v>11693</v>
      </c>
      <c r="R49" s="99"/>
      <c r="S49" s="35" t="s">
        <v>17</v>
      </c>
      <c r="T49" s="35"/>
      <c r="U49" s="100">
        <f t="shared" si="3"/>
        <v>11693</v>
      </c>
      <c r="V49" s="100"/>
      <c r="W49" s="100"/>
      <c r="X49" s="100"/>
      <c r="Y49" s="3"/>
      <c r="Z49" s="3"/>
      <c r="AA49" s="3"/>
      <c r="AB49" s="3"/>
      <c r="AC49" s="3"/>
      <c r="AD49" s="66">
        <v>11693</v>
      </c>
      <c r="AE49" s="3"/>
      <c r="AF49" s="58">
        <f t="shared" si="4"/>
        <v>11693</v>
      </c>
      <c r="AG49" s="58"/>
      <c r="AH49" s="67">
        <f t="shared" si="5"/>
        <v>0</v>
      </c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</row>
    <row r="50" spans="1:68" ht="15">
      <c r="A50" s="3"/>
      <c r="B50" s="3"/>
      <c r="C50" s="78" t="s">
        <v>136</v>
      </c>
      <c r="D50" s="79"/>
      <c r="E50" s="47" t="s">
        <v>46</v>
      </c>
      <c r="F50" s="48"/>
      <c r="G50" s="49" t="s">
        <v>99</v>
      </c>
      <c r="H50" s="49"/>
      <c r="I50" s="49"/>
      <c r="J50" s="48" t="s">
        <v>112</v>
      </c>
      <c r="K50" s="48"/>
      <c r="L50" s="48"/>
      <c r="M50" s="2"/>
      <c r="N50" s="2"/>
      <c r="O50" s="2"/>
      <c r="P50" s="2"/>
      <c r="Q50" s="99">
        <v>42109</v>
      </c>
      <c r="R50" s="99"/>
      <c r="S50" s="35" t="s">
        <v>17</v>
      </c>
      <c r="T50" s="35"/>
      <c r="U50" s="100">
        <f t="shared" si="3"/>
        <v>42109</v>
      </c>
      <c r="V50" s="100"/>
      <c r="W50" s="100"/>
      <c r="X50" s="100"/>
      <c r="Y50" s="3"/>
      <c r="Z50" s="3"/>
      <c r="AA50" s="3"/>
      <c r="AB50" s="3"/>
      <c r="AC50" s="3"/>
      <c r="AD50" s="66">
        <v>42109</v>
      </c>
      <c r="AE50" s="3"/>
      <c r="AF50" s="58">
        <f t="shared" si="4"/>
        <v>42109</v>
      </c>
      <c r="AG50" s="58"/>
      <c r="AH50" s="67">
        <f t="shared" si="5"/>
        <v>0</v>
      </c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</row>
    <row r="51" spans="1:68" ht="15">
      <c r="A51" s="3"/>
      <c r="B51" s="3"/>
      <c r="C51" s="78" t="s">
        <v>137</v>
      </c>
      <c r="D51" s="79"/>
      <c r="E51" s="47" t="s">
        <v>47</v>
      </c>
      <c r="F51" s="48"/>
      <c r="G51" s="49" t="s">
        <v>99</v>
      </c>
      <c r="H51" s="49"/>
      <c r="I51" s="49"/>
      <c r="J51" s="48" t="s">
        <v>185</v>
      </c>
      <c r="K51" s="48"/>
      <c r="L51" s="48"/>
      <c r="M51" s="2"/>
      <c r="N51" s="2"/>
      <c r="O51" s="2"/>
      <c r="P51" s="2"/>
      <c r="Q51" s="99">
        <v>7738</v>
      </c>
      <c r="R51" s="99"/>
      <c r="S51" s="35" t="s">
        <v>17</v>
      </c>
      <c r="T51" s="35"/>
      <c r="U51" s="100">
        <f t="shared" si="3"/>
        <v>7738</v>
      </c>
      <c r="V51" s="100"/>
      <c r="W51" s="100"/>
      <c r="X51" s="100"/>
      <c r="Y51" s="3"/>
      <c r="Z51" s="3"/>
      <c r="AA51" s="3"/>
      <c r="AB51" s="3"/>
      <c r="AC51" s="3"/>
      <c r="AD51" s="66">
        <v>7738</v>
      </c>
      <c r="AE51" s="3"/>
      <c r="AF51" s="58">
        <f t="shared" si="4"/>
        <v>7738</v>
      </c>
      <c r="AG51" s="58"/>
      <c r="AH51" s="67">
        <f t="shared" si="5"/>
        <v>0</v>
      </c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</row>
    <row r="52" spans="1:68" ht="15">
      <c r="A52" s="3"/>
      <c r="B52" s="3"/>
      <c r="C52" s="78" t="s">
        <v>138</v>
      </c>
      <c r="D52" s="79"/>
      <c r="E52" s="47" t="s">
        <v>52</v>
      </c>
      <c r="F52" s="48"/>
      <c r="G52" s="49" t="s">
        <v>99</v>
      </c>
      <c r="H52" s="49"/>
      <c r="I52" s="49"/>
      <c r="J52" s="48" t="s">
        <v>186</v>
      </c>
      <c r="K52" s="48"/>
      <c r="L52" s="48"/>
      <c r="M52" s="2"/>
      <c r="N52" s="2"/>
      <c r="O52" s="2"/>
      <c r="P52" s="2"/>
      <c r="Q52" s="99">
        <v>39865</v>
      </c>
      <c r="R52" s="99"/>
      <c r="S52" s="35" t="s">
        <v>17</v>
      </c>
      <c r="T52" s="35"/>
      <c r="U52" s="100">
        <f t="shared" si="3"/>
        <v>39865</v>
      </c>
      <c r="V52" s="100"/>
      <c r="W52" s="100"/>
      <c r="X52" s="100"/>
      <c r="Y52" s="3"/>
      <c r="Z52" s="3"/>
      <c r="AA52" s="3"/>
      <c r="AB52" s="3"/>
      <c r="AC52" s="3"/>
      <c r="AD52" s="66">
        <v>39865</v>
      </c>
      <c r="AE52" s="3"/>
      <c r="AF52" s="58">
        <f t="shared" si="4"/>
        <v>39865</v>
      </c>
      <c r="AG52" s="58"/>
      <c r="AH52" s="67">
        <f t="shared" si="5"/>
        <v>0</v>
      </c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</row>
    <row r="53" spans="1:68" ht="15">
      <c r="A53" s="3"/>
      <c r="B53" s="3"/>
      <c r="C53" s="78" t="s">
        <v>139</v>
      </c>
      <c r="D53" s="79"/>
      <c r="E53" s="47" t="s">
        <v>106</v>
      </c>
      <c r="F53" s="48"/>
      <c r="G53" s="49" t="s">
        <v>99</v>
      </c>
      <c r="H53" s="49"/>
      <c r="I53" s="49"/>
      <c r="J53" s="48" t="s">
        <v>187</v>
      </c>
      <c r="K53" s="48"/>
      <c r="L53" s="48"/>
      <c r="M53" s="2"/>
      <c r="N53" s="2"/>
      <c r="O53" s="2"/>
      <c r="P53" s="2"/>
      <c r="Q53" s="99">
        <v>137000</v>
      </c>
      <c r="R53" s="99"/>
      <c r="S53" s="35" t="s">
        <v>17</v>
      </c>
      <c r="T53" s="35"/>
      <c r="U53" s="100">
        <f t="shared" si="3"/>
        <v>137000</v>
      </c>
      <c r="V53" s="100"/>
      <c r="W53" s="100"/>
      <c r="X53" s="100"/>
      <c r="Y53" s="3"/>
      <c r="Z53" s="3"/>
      <c r="AA53" s="3"/>
      <c r="AB53" s="3"/>
      <c r="AC53" s="3"/>
      <c r="AD53" s="66">
        <v>137000</v>
      </c>
      <c r="AE53" s="3"/>
      <c r="AF53" s="58">
        <f t="shared" si="4"/>
        <v>137000</v>
      </c>
      <c r="AG53" s="58"/>
      <c r="AH53" s="67">
        <f t="shared" si="5"/>
        <v>0</v>
      </c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</row>
    <row r="54" spans="1:68" ht="15">
      <c r="A54" s="3"/>
      <c r="B54" s="3"/>
      <c r="C54" s="78" t="s">
        <v>140</v>
      </c>
      <c r="D54" s="79"/>
      <c r="E54" s="47" t="s">
        <v>55</v>
      </c>
      <c r="F54" s="48"/>
      <c r="G54" s="49" t="s">
        <v>99</v>
      </c>
      <c r="H54" s="49"/>
      <c r="I54" s="49"/>
      <c r="J54" s="48" t="s">
        <v>188</v>
      </c>
      <c r="K54" s="48"/>
      <c r="L54" s="48"/>
      <c r="M54" s="2"/>
      <c r="N54" s="2"/>
      <c r="O54" s="2"/>
      <c r="P54" s="2"/>
      <c r="Q54" s="99">
        <v>70000</v>
      </c>
      <c r="R54" s="99"/>
      <c r="S54" s="35" t="s">
        <v>17</v>
      </c>
      <c r="T54" s="35"/>
      <c r="U54" s="100">
        <f t="shared" si="3"/>
        <v>70000</v>
      </c>
      <c r="V54" s="100"/>
      <c r="W54" s="100"/>
      <c r="X54" s="100"/>
      <c r="Y54" s="3"/>
      <c r="Z54" s="3"/>
      <c r="AA54" s="3"/>
      <c r="AB54" s="3"/>
      <c r="AC54" s="3"/>
      <c r="AD54" s="66">
        <v>70000</v>
      </c>
      <c r="AE54" s="3"/>
      <c r="AF54" s="58">
        <f t="shared" si="4"/>
        <v>70000</v>
      </c>
      <c r="AG54" s="58"/>
      <c r="AH54" s="67">
        <f t="shared" si="5"/>
        <v>0</v>
      </c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</row>
    <row r="55" spans="1:68" ht="15">
      <c r="A55" s="3"/>
      <c r="B55" s="3"/>
      <c r="C55" s="78" t="s">
        <v>140</v>
      </c>
      <c r="D55" s="79"/>
      <c r="E55" s="47" t="s">
        <v>56</v>
      </c>
      <c r="F55" s="48"/>
      <c r="G55" s="49" t="s">
        <v>99</v>
      </c>
      <c r="H55" s="49"/>
      <c r="I55" s="49"/>
      <c r="J55" s="48" t="s">
        <v>113</v>
      </c>
      <c r="K55" s="48"/>
      <c r="L55" s="48"/>
      <c r="M55" s="2"/>
      <c r="N55" s="2"/>
      <c r="O55" s="2"/>
      <c r="P55" s="2"/>
      <c r="Q55" s="99">
        <v>12000</v>
      </c>
      <c r="R55" s="99"/>
      <c r="S55" s="35" t="s">
        <v>17</v>
      </c>
      <c r="T55" s="35"/>
      <c r="U55" s="100">
        <f t="shared" si="3"/>
        <v>12000</v>
      </c>
      <c r="V55" s="100"/>
      <c r="W55" s="100"/>
      <c r="X55" s="100"/>
      <c r="Y55" s="3"/>
      <c r="Z55" s="3"/>
      <c r="AA55" s="3"/>
      <c r="AB55" s="3"/>
      <c r="AC55" s="3"/>
      <c r="AD55" s="66">
        <v>22000</v>
      </c>
      <c r="AE55" s="3"/>
      <c r="AF55" s="58">
        <f t="shared" si="4"/>
        <v>12000</v>
      </c>
      <c r="AG55" s="58"/>
      <c r="AH55" s="67">
        <f t="shared" si="5"/>
        <v>10000</v>
      </c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</row>
    <row r="56" spans="1:68" ht="15">
      <c r="A56" s="3"/>
      <c r="B56" s="3"/>
      <c r="C56" s="78" t="s">
        <v>140</v>
      </c>
      <c r="D56" s="79"/>
      <c r="E56" s="47" t="s">
        <v>58</v>
      </c>
      <c r="F56" s="48"/>
      <c r="G56" s="49" t="s">
        <v>99</v>
      </c>
      <c r="H56" s="49"/>
      <c r="I56" s="49"/>
      <c r="J56" s="48" t="s">
        <v>114</v>
      </c>
      <c r="K56" s="48"/>
      <c r="L56" s="48"/>
      <c r="M56" s="2"/>
      <c r="N56" s="2"/>
      <c r="O56" s="2"/>
      <c r="P56" s="2"/>
      <c r="Q56" s="99">
        <v>75000</v>
      </c>
      <c r="R56" s="99"/>
      <c r="S56" s="35" t="s">
        <v>17</v>
      </c>
      <c r="T56" s="35"/>
      <c r="U56" s="100">
        <f t="shared" si="3"/>
        <v>75000</v>
      </c>
      <c r="V56" s="100"/>
      <c r="W56" s="100"/>
      <c r="X56" s="100"/>
      <c r="Y56" s="3"/>
      <c r="Z56" s="3"/>
      <c r="AA56" s="3"/>
      <c r="AB56" s="3"/>
      <c r="AC56" s="3"/>
      <c r="AD56" s="66">
        <v>75000</v>
      </c>
      <c r="AE56" s="3"/>
      <c r="AF56" s="58">
        <f t="shared" si="4"/>
        <v>75000</v>
      </c>
      <c r="AG56" s="58"/>
      <c r="AH56" s="67">
        <f t="shared" si="5"/>
        <v>0</v>
      </c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</row>
    <row r="57" spans="1:68" ht="15">
      <c r="A57" s="3"/>
      <c r="B57" s="3"/>
      <c r="C57" s="78" t="s">
        <v>140</v>
      </c>
      <c r="D57" s="79"/>
      <c r="E57" s="47" t="s">
        <v>59</v>
      </c>
      <c r="F57" s="48"/>
      <c r="G57" s="49" t="s">
        <v>99</v>
      </c>
      <c r="H57" s="49"/>
      <c r="I57" s="49"/>
      <c r="J57" s="48" t="s">
        <v>156</v>
      </c>
      <c r="K57" s="48"/>
      <c r="L57" s="48"/>
      <c r="M57" s="2"/>
      <c r="N57" s="2"/>
      <c r="O57" s="2"/>
      <c r="P57" s="2"/>
      <c r="Q57" s="99">
        <v>28000</v>
      </c>
      <c r="R57" s="99"/>
      <c r="S57" s="35" t="s">
        <v>17</v>
      </c>
      <c r="T57" s="35"/>
      <c r="U57" s="100">
        <f t="shared" si="3"/>
        <v>28000</v>
      </c>
      <c r="V57" s="100"/>
      <c r="W57" s="100"/>
      <c r="X57" s="100"/>
      <c r="Y57" s="3"/>
      <c r="Z57" s="3"/>
      <c r="AA57" s="3"/>
      <c r="AB57" s="3"/>
      <c r="AC57" s="3"/>
      <c r="AD57" s="66">
        <v>28000</v>
      </c>
      <c r="AE57" s="3"/>
      <c r="AF57" s="58">
        <f t="shared" si="4"/>
        <v>28000</v>
      </c>
      <c r="AG57" s="58"/>
      <c r="AH57" s="67">
        <f t="shared" si="5"/>
        <v>0</v>
      </c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</row>
    <row r="58" spans="1:68" ht="15">
      <c r="A58" s="3"/>
      <c r="B58" s="3"/>
      <c r="C58" s="78" t="s">
        <v>140</v>
      </c>
      <c r="D58" s="79"/>
      <c r="E58" s="47" t="s">
        <v>60</v>
      </c>
      <c r="F58" s="48"/>
      <c r="G58" s="49" t="s">
        <v>99</v>
      </c>
      <c r="H58" s="49"/>
      <c r="I58" s="49"/>
      <c r="J58" s="48" t="s">
        <v>157</v>
      </c>
      <c r="K58" s="48"/>
      <c r="L58" s="48"/>
      <c r="M58" s="2"/>
      <c r="N58" s="2"/>
      <c r="O58" s="2"/>
      <c r="P58" s="2"/>
      <c r="Q58" s="99">
        <v>32032</v>
      </c>
      <c r="R58" s="99"/>
      <c r="S58" s="35" t="s">
        <v>17</v>
      </c>
      <c r="T58" s="35"/>
      <c r="U58" s="100">
        <f t="shared" si="3"/>
        <v>32032</v>
      </c>
      <c r="V58" s="100"/>
      <c r="W58" s="100"/>
      <c r="X58" s="100"/>
      <c r="Y58" s="3"/>
      <c r="Z58" s="3"/>
      <c r="AA58" s="3"/>
      <c r="AB58" s="3"/>
      <c r="AC58" s="3"/>
      <c r="AD58" s="66">
        <v>32032</v>
      </c>
      <c r="AE58" s="3"/>
      <c r="AF58" s="58">
        <f t="shared" si="4"/>
        <v>32032</v>
      </c>
      <c r="AG58" s="58"/>
      <c r="AH58" s="67">
        <f t="shared" si="5"/>
        <v>0</v>
      </c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</row>
    <row r="59" spans="1:68" ht="15">
      <c r="A59" s="3"/>
      <c r="B59" s="3"/>
      <c r="C59" s="78" t="s">
        <v>140</v>
      </c>
      <c r="D59" s="79"/>
      <c r="E59" s="47" t="s">
        <v>61</v>
      </c>
      <c r="F59" s="48"/>
      <c r="G59" s="49" t="s">
        <v>99</v>
      </c>
      <c r="H59" s="49"/>
      <c r="I59" s="49"/>
      <c r="J59" s="48" t="s">
        <v>114</v>
      </c>
      <c r="K59" s="48"/>
      <c r="L59" s="48"/>
      <c r="M59" s="2"/>
      <c r="N59" s="2"/>
      <c r="O59" s="2"/>
      <c r="P59" s="2"/>
      <c r="Q59" s="99">
        <v>30000</v>
      </c>
      <c r="R59" s="99"/>
      <c r="S59" s="35" t="s">
        <v>17</v>
      </c>
      <c r="T59" s="35"/>
      <c r="U59" s="100">
        <f t="shared" si="3"/>
        <v>30000</v>
      </c>
      <c r="V59" s="100"/>
      <c r="W59" s="100"/>
      <c r="X59" s="100"/>
      <c r="Y59" s="3"/>
      <c r="Z59" s="3"/>
      <c r="AA59" s="3"/>
      <c r="AB59" s="3"/>
      <c r="AC59" s="3"/>
      <c r="AD59" s="66">
        <v>30000</v>
      </c>
      <c r="AE59" s="3"/>
      <c r="AF59" s="58">
        <f t="shared" si="4"/>
        <v>30000</v>
      </c>
      <c r="AG59" s="58"/>
      <c r="AH59" s="67">
        <f t="shared" si="5"/>
        <v>0</v>
      </c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</row>
    <row r="60" spans="1:68" ht="15">
      <c r="A60" s="3"/>
      <c r="B60" s="3"/>
      <c r="C60" s="78" t="s">
        <v>141</v>
      </c>
      <c r="D60" s="79"/>
      <c r="E60" s="47" t="s">
        <v>62</v>
      </c>
      <c r="F60" s="48"/>
      <c r="G60" s="49" t="s">
        <v>99</v>
      </c>
      <c r="H60" s="49"/>
      <c r="I60" s="49"/>
      <c r="J60" s="48" t="s">
        <v>115</v>
      </c>
      <c r="K60" s="48"/>
      <c r="L60" s="48"/>
      <c r="M60" s="2"/>
      <c r="N60" s="2"/>
      <c r="O60" s="2"/>
      <c r="P60" s="2"/>
      <c r="Q60" s="99">
        <v>50000</v>
      </c>
      <c r="R60" s="99"/>
      <c r="S60" s="35" t="s">
        <v>17</v>
      </c>
      <c r="T60" s="35"/>
      <c r="U60" s="100">
        <f t="shared" si="3"/>
        <v>50000</v>
      </c>
      <c r="V60" s="100"/>
      <c r="W60" s="100"/>
      <c r="X60" s="100"/>
      <c r="Y60" s="3"/>
      <c r="Z60" s="3"/>
      <c r="AA60" s="3"/>
      <c r="AB60" s="3"/>
      <c r="AC60" s="3"/>
      <c r="AD60" s="66">
        <v>1468000</v>
      </c>
      <c r="AE60" s="3"/>
      <c r="AF60" s="58">
        <f t="shared" si="4"/>
        <v>50000</v>
      </c>
      <c r="AG60" s="58"/>
      <c r="AH60" s="67">
        <f t="shared" si="5"/>
        <v>1418000</v>
      </c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</row>
    <row r="61" spans="1:68" ht="15">
      <c r="A61" s="3"/>
      <c r="B61" s="3"/>
      <c r="C61" s="78" t="s">
        <v>141</v>
      </c>
      <c r="D61" s="79"/>
      <c r="E61" s="47" t="s">
        <v>64</v>
      </c>
      <c r="F61" s="48"/>
      <c r="G61" s="49" t="s">
        <v>99</v>
      </c>
      <c r="H61" s="49"/>
      <c r="I61" s="49"/>
      <c r="J61" s="48" t="s">
        <v>116</v>
      </c>
      <c r="K61" s="48"/>
      <c r="L61" s="48"/>
      <c r="M61" s="2"/>
      <c r="N61" s="2"/>
      <c r="O61" s="2"/>
      <c r="P61" s="2"/>
      <c r="Q61" s="99">
        <v>25000</v>
      </c>
      <c r="R61" s="99"/>
      <c r="S61" s="35" t="s">
        <v>17</v>
      </c>
      <c r="T61" s="35"/>
      <c r="U61" s="100">
        <f t="shared" si="3"/>
        <v>25000</v>
      </c>
      <c r="V61" s="100"/>
      <c r="W61" s="100"/>
      <c r="X61" s="100"/>
      <c r="Y61" s="3"/>
      <c r="Z61" s="3"/>
      <c r="AA61" s="3"/>
      <c r="AB61" s="3"/>
      <c r="AC61" s="3"/>
      <c r="AD61" s="66">
        <v>25000</v>
      </c>
      <c r="AE61" s="3"/>
      <c r="AF61" s="58">
        <f t="shared" si="4"/>
        <v>25000</v>
      </c>
      <c r="AG61" s="58"/>
      <c r="AH61" s="67">
        <f t="shared" si="5"/>
        <v>0</v>
      </c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</row>
    <row r="62" spans="1:68" ht="15">
      <c r="A62" s="3"/>
      <c r="B62" s="3"/>
      <c r="C62" s="78" t="s">
        <v>141</v>
      </c>
      <c r="D62" s="79"/>
      <c r="E62" s="47" t="s">
        <v>65</v>
      </c>
      <c r="F62" s="48"/>
      <c r="G62" s="49" t="s">
        <v>99</v>
      </c>
      <c r="H62" s="49"/>
      <c r="I62" s="49"/>
      <c r="J62" s="48" t="s">
        <v>117</v>
      </c>
      <c r="K62" s="48"/>
      <c r="L62" s="48"/>
      <c r="M62" s="2"/>
      <c r="N62" s="2"/>
      <c r="O62" s="2"/>
      <c r="P62" s="2"/>
      <c r="Q62" s="99">
        <v>50000</v>
      </c>
      <c r="R62" s="99"/>
      <c r="S62" s="35" t="s">
        <v>17</v>
      </c>
      <c r="T62" s="35"/>
      <c r="U62" s="100">
        <f t="shared" si="3"/>
        <v>50000</v>
      </c>
      <c r="V62" s="100"/>
      <c r="W62" s="100"/>
      <c r="X62" s="100"/>
      <c r="Y62" s="3"/>
      <c r="Z62" s="3"/>
      <c r="AA62" s="3"/>
      <c r="AB62" s="3"/>
      <c r="AC62" s="3"/>
      <c r="AD62" s="66">
        <v>3225000</v>
      </c>
      <c r="AE62" s="3"/>
      <c r="AF62" s="58">
        <f t="shared" si="4"/>
        <v>50000</v>
      </c>
      <c r="AG62" s="58"/>
      <c r="AH62" s="67">
        <f t="shared" si="5"/>
        <v>3175000</v>
      </c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</row>
    <row r="63" spans="1:68" ht="15">
      <c r="A63" s="3"/>
      <c r="B63" s="3"/>
      <c r="C63" s="78" t="s">
        <v>141</v>
      </c>
      <c r="D63" s="79"/>
      <c r="E63" s="47" t="s">
        <v>66</v>
      </c>
      <c r="F63" s="48"/>
      <c r="G63" s="49" t="s">
        <v>99</v>
      </c>
      <c r="H63" s="49"/>
      <c r="I63" s="49"/>
      <c r="J63" s="48" t="s">
        <v>118</v>
      </c>
      <c r="K63" s="48"/>
      <c r="L63" s="48"/>
      <c r="M63" s="2"/>
      <c r="N63" s="2"/>
      <c r="O63" s="2"/>
      <c r="P63" s="2"/>
      <c r="Q63" s="99">
        <v>100000</v>
      </c>
      <c r="R63" s="99"/>
      <c r="S63" s="35" t="s">
        <v>17</v>
      </c>
      <c r="T63" s="35"/>
      <c r="U63" s="100">
        <f t="shared" si="3"/>
        <v>100000</v>
      </c>
      <c r="V63" s="100"/>
      <c r="W63" s="100"/>
      <c r="X63" s="100"/>
      <c r="Y63" s="3"/>
      <c r="Z63" s="3"/>
      <c r="AA63" s="3"/>
      <c r="AB63" s="3"/>
      <c r="AC63" s="3"/>
      <c r="AD63" s="66">
        <v>250000</v>
      </c>
      <c r="AE63" s="3"/>
      <c r="AF63" s="58">
        <f t="shared" si="4"/>
        <v>100000</v>
      </c>
      <c r="AG63" s="58"/>
      <c r="AH63" s="67">
        <f t="shared" si="5"/>
        <v>150000</v>
      </c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</row>
    <row r="64" spans="1:68" ht="15">
      <c r="A64" s="3"/>
      <c r="B64" s="3"/>
      <c r="C64" s="78" t="s">
        <v>141</v>
      </c>
      <c r="D64" s="79"/>
      <c r="E64" s="47" t="s">
        <v>67</v>
      </c>
      <c r="F64" s="48"/>
      <c r="G64" s="49" t="s">
        <v>99</v>
      </c>
      <c r="H64" s="49"/>
      <c r="I64" s="49"/>
      <c r="J64" s="48" t="s">
        <v>119</v>
      </c>
      <c r="K64" s="48"/>
      <c r="L64" s="48"/>
      <c r="M64" s="2"/>
      <c r="N64" s="2"/>
      <c r="O64" s="2"/>
      <c r="P64" s="2"/>
      <c r="Q64" s="99">
        <v>50000</v>
      </c>
      <c r="R64" s="99"/>
      <c r="S64" s="35" t="s">
        <v>17</v>
      </c>
      <c r="T64" s="35"/>
      <c r="U64" s="100">
        <f t="shared" si="3"/>
        <v>50000</v>
      </c>
      <c r="V64" s="100"/>
      <c r="W64" s="100"/>
      <c r="X64" s="100"/>
      <c r="Y64" s="3"/>
      <c r="Z64" s="3"/>
      <c r="AA64" s="3"/>
      <c r="AB64" s="3"/>
      <c r="AC64" s="3"/>
      <c r="AD64" s="66">
        <v>100000</v>
      </c>
      <c r="AE64" s="3"/>
      <c r="AF64" s="58">
        <f t="shared" si="4"/>
        <v>50000</v>
      </c>
      <c r="AG64" s="58"/>
      <c r="AH64" s="67">
        <f t="shared" si="5"/>
        <v>50000</v>
      </c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</row>
    <row r="65" spans="1:68" ht="15">
      <c r="A65" s="3"/>
      <c r="B65" s="3"/>
      <c r="C65" s="78" t="s">
        <v>142</v>
      </c>
      <c r="D65" s="79"/>
      <c r="E65" s="47" t="s">
        <v>68</v>
      </c>
      <c r="F65" s="48"/>
      <c r="G65" s="49" t="s">
        <v>99</v>
      </c>
      <c r="H65" s="49"/>
      <c r="I65" s="49"/>
      <c r="J65" s="48" t="s">
        <v>189</v>
      </c>
      <c r="K65" s="48"/>
      <c r="L65" s="48"/>
      <c r="M65" s="2"/>
      <c r="N65" s="2"/>
      <c r="O65" s="2"/>
      <c r="P65" s="2"/>
      <c r="Q65" s="99">
        <v>125000</v>
      </c>
      <c r="R65" s="99"/>
      <c r="S65" s="35" t="s">
        <v>17</v>
      </c>
      <c r="T65" s="35"/>
      <c r="U65" s="100">
        <f t="shared" si="3"/>
        <v>125000</v>
      </c>
      <c r="V65" s="100"/>
      <c r="W65" s="100"/>
      <c r="X65" s="100"/>
      <c r="Y65" s="3"/>
      <c r="Z65" s="3"/>
      <c r="AA65" s="3"/>
      <c r="AB65" s="3"/>
      <c r="AC65" s="3"/>
      <c r="AD65" s="66">
        <v>250000</v>
      </c>
      <c r="AE65" s="3"/>
      <c r="AF65" s="58">
        <f t="shared" si="4"/>
        <v>125000</v>
      </c>
      <c r="AG65" s="58"/>
      <c r="AH65" s="67">
        <f t="shared" si="5"/>
        <v>125000</v>
      </c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</row>
    <row r="66" spans="1:68" ht="15">
      <c r="A66" s="3"/>
      <c r="B66" s="3"/>
      <c r="C66" s="78" t="s">
        <v>142</v>
      </c>
      <c r="D66" s="79"/>
      <c r="E66" s="47" t="s">
        <v>70</v>
      </c>
      <c r="F66" s="48"/>
      <c r="G66" s="49" t="s">
        <v>99</v>
      </c>
      <c r="H66" s="49"/>
      <c r="I66" s="49"/>
      <c r="J66" s="48" t="s">
        <v>190</v>
      </c>
      <c r="K66" s="48"/>
      <c r="L66" s="48"/>
      <c r="M66" s="2"/>
      <c r="N66" s="2"/>
      <c r="O66" s="2"/>
      <c r="P66" s="2"/>
      <c r="Q66" s="99">
        <v>60000</v>
      </c>
      <c r="R66" s="99"/>
      <c r="S66" s="35" t="s">
        <v>17</v>
      </c>
      <c r="T66" s="35"/>
      <c r="U66" s="100">
        <f t="shared" si="3"/>
        <v>60000</v>
      </c>
      <c r="V66" s="100"/>
      <c r="W66" s="100"/>
      <c r="X66" s="100"/>
      <c r="Y66" s="3"/>
      <c r="Z66" s="3"/>
      <c r="AA66" s="3"/>
      <c r="AB66" s="3"/>
      <c r="AC66" s="3"/>
      <c r="AD66" s="66">
        <v>90000</v>
      </c>
      <c r="AE66" s="3"/>
      <c r="AF66" s="58">
        <f t="shared" si="4"/>
        <v>60000</v>
      </c>
      <c r="AG66" s="58"/>
      <c r="AH66" s="67">
        <f t="shared" si="5"/>
        <v>30000</v>
      </c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</row>
    <row r="67" spans="1:68" ht="15">
      <c r="A67" s="3"/>
      <c r="B67" s="3"/>
      <c r="C67" s="78" t="s">
        <v>143</v>
      </c>
      <c r="D67" s="79"/>
      <c r="E67" s="47" t="s">
        <v>71</v>
      </c>
      <c r="F67" s="48"/>
      <c r="G67" s="49" t="s">
        <v>99</v>
      </c>
      <c r="H67" s="49"/>
      <c r="I67" s="49"/>
      <c r="J67" s="48" t="s">
        <v>191</v>
      </c>
      <c r="K67" s="48"/>
      <c r="L67" s="48"/>
      <c r="M67" s="2"/>
      <c r="N67" s="2"/>
      <c r="O67" s="2"/>
      <c r="P67" s="2"/>
      <c r="Q67" s="99">
        <v>5989</v>
      </c>
      <c r="R67" s="99"/>
      <c r="S67" s="35" t="s">
        <v>17</v>
      </c>
      <c r="T67" s="35"/>
      <c r="U67" s="100">
        <f t="shared" si="3"/>
        <v>5989</v>
      </c>
      <c r="V67" s="100"/>
      <c r="W67" s="100"/>
      <c r="X67" s="100"/>
      <c r="Y67" s="3"/>
      <c r="Z67" s="3"/>
      <c r="AA67" s="3"/>
      <c r="AB67" s="3"/>
      <c r="AC67" s="3"/>
      <c r="AD67" s="66">
        <v>5989</v>
      </c>
      <c r="AE67" s="3"/>
      <c r="AF67" s="58">
        <f t="shared" si="4"/>
        <v>5989</v>
      </c>
      <c r="AG67" s="58"/>
      <c r="AH67" s="67">
        <f t="shared" si="5"/>
        <v>0</v>
      </c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</row>
    <row r="68" spans="1:68" ht="15">
      <c r="A68" s="3"/>
      <c r="B68" s="3"/>
      <c r="C68" s="78" t="s">
        <v>143</v>
      </c>
      <c r="D68" s="79"/>
      <c r="E68" s="47" t="s">
        <v>72</v>
      </c>
      <c r="F68" s="48"/>
      <c r="G68" s="49" t="s">
        <v>99</v>
      </c>
      <c r="H68" s="49"/>
      <c r="I68" s="49"/>
      <c r="J68" s="48" t="s">
        <v>192</v>
      </c>
      <c r="K68" s="48"/>
      <c r="L68" s="48"/>
      <c r="M68" s="2"/>
      <c r="N68" s="2"/>
      <c r="O68" s="2"/>
      <c r="P68" s="2"/>
      <c r="Q68" s="99">
        <v>2500</v>
      </c>
      <c r="R68" s="99"/>
      <c r="S68" s="35" t="s">
        <v>17</v>
      </c>
      <c r="T68" s="35"/>
      <c r="U68" s="100">
        <f t="shared" si="3"/>
        <v>2500</v>
      </c>
      <c r="V68" s="100"/>
      <c r="W68" s="100"/>
      <c r="X68" s="100"/>
      <c r="Y68" s="3"/>
      <c r="Z68" s="3"/>
      <c r="AA68" s="3"/>
      <c r="AB68" s="3"/>
      <c r="AC68" s="3"/>
      <c r="AD68" s="66">
        <v>2500</v>
      </c>
      <c r="AE68" s="3"/>
      <c r="AF68" s="58">
        <f t="shared" si="4"/>
        <v>2500</v>
      </c>
      <c r="AG68" s="58"/>
      <c r="AH68" s="67">
        <f t="shared" si="5"/>
        <v>0</v>
      </c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</row>
    <row r="69" spans="1:68" ht="15">
      <c r="A69" s="3"/>
      <c r="B69" s="3"/>
      <c r="C69" s="78" t="s">
        <v>144</v>
      </c>
      <c r="D69" s="79"/>
      <c r="E69" s="16" t="s">
        <v>73</v>
      </c>
      <c r="F69" s="2"/>
      <c r="G69" s="34" t="s">
        <v>99</v>
      </c>
      <c r="H69" s="34"/>
      <c r="I69" s="34"/>
      <c r="J69" s="2" t="s">
        <v>193</v>
      </c>
      <c r="K69" s="2"/>
      <c r="L69" s="2"/>
      <c r="M69" s="2"/>
      <c r="N69" s="2"/>
      <c r="O69" s="2"/>
      <c r="P69" s="2"/>
      <c r="Q69" s="99">
        <v>25000</v>
      </c>
      <c r="R69" s="99"/>
      <c r="S69" s="35" t="s">
        <v>17</v>
      </c>
      <c r="T69" s="35"/>
      <c r="U69" s="100">
        <f t="shared" si="3"/>
        <v>25000</v>
      </c>
      <c r="V69" s="100"/>
      <c r="W69" s="100"/>
      <c r="X69" s="100"/>
      <c r="Y69" s="3"/>
      <c r="Z69" s="3"/>
      <c r="AA69" s="3"/>
      <c r="AB69" s="3"/>
      <c r="AC69" s="3"/>
      <c r="AD69" s="66">
        <v>97900</v>
      </c>
      <c r="AE69" s="3"/>
      <c r="AF69" s="58">
        <f t="shared" si="4"/>
        <v>25000</v>
      </c>
      <c r="AG69" s="58"/>
      <c r="AH69" s="67">
        <f t="shared" si="5"/>
        <v>72900</v>
      </c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</row>
    <row r="70" spans="1:68" ht="15">
      <c r="A70" s="3"/>
      <c r="B70" s="3"/>
      <c r="C70" s="78" t="s">
        <v>144</v>
      </c>
      <c r="D70" s="79"/>
      <c r="E70" s="68" t="s">
        <v>74</v>
      </c>
      <c r="F70" s="69"/>
      <c r="G70" s="70" t="s">
        <v>99</v>
      </c>
      <c r="H70" s="70"/>
      <c r="I70" s="70"/>
      <c r="J70" s="69" t="s">
        <v>216</v>
      </c>
      <c r="K70" s="69"/>
      <c r="L70" s="69"/>
      <c r="M70" s="69"/>
      <c r="N70" s="69"/>
      <c r="O70" s="69"/>
      <c r="P70" s="69"/>
      <c r="Q70" s="133">
        <v>70000</v>
      </c>
      <c r="R70" s="133"/>
      <c r="S70" s="35" t="s">
        <v>17</v>
      </c>
      <c r="T70" s="35"/>
      <c r="U70" s="100">
        <f t="shared" si="3"/>
        <v>70000</v>
      </c>
      <c r="V70" s="100"/>
      <c r="W70" s="100"/>
      <c r="X70" s="100"/>
      <c r="Y70" s="3"/>
      <c r="Z70" s="3"/>
      <c r="AA70" s="3"/>
      <c r="AB70" s="3"/>
      <c r="AC70" s="3"/>
      <c r="AD70" s="66">
        <v>70000</v>
      </c>
      <c r="AE70" s="3"/>
      <c r="AF70" s="58">
        <f t="shared" si="4"/>
        <v>70000</v>
      </c>
      <c r="AG70" s="58"/>
      <c r="AH70" s="67">
        <f t="shared" si="5"/>
        <v>0</v>
      </c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</row>
    <row r="71" spans="1:68" ht="15">
      <c r="A71" s="3"/>
      <c r="B71" s="3"/>
      <c r="C71" s="78" t="s">
        <v>144</v>
      </c>
      <c r="D71" s="79"/>
      <c r="E71" s="47" t="s">
        <v>75</v>
      </c>
      <c r="F71" s="48"/>
      <c r="G71" s="49" t="s">
        <v>99</v>
      </c>
      <c r="H71" s="49"/>
      <c r="I71" s="49"/>
      <c r="J71" s="48" t="s">
        <v>120</v>
      </c>
      <c r="K71" s="48"/>
      <c r="L71" s="48"/>
      <c r="M71" s="2"/>
      <c r="N71" s="2"/>
      <c r="O71" s="2"/>
      <c r="P71" s="2"/>
      <c r="Q71" s="99">
        <v>102500</v>
      </c>
      <c r="R71" s="99"/>
      <c r="S71" s="35" t="s">
        <v>17</v>
      </c>
      <c r="T71" s="35"/>
      <c r="U71" s="100">
        <f t="shared" si="3"/>
        <v>102500</v>
      </c>
      <c r="V71" s="100"/>
      <c r="W71" s="100"/>
      <c r="X71" s="100"/>
      <c r="Y71" s="3"/>
      <c r="Z71" s="3"/>
      <c r="AA71" s="3"/>
      <c r="AB71" s="3"/>
      <c r="AC71" s="3"/>
      <c r="AD71" s="66">
        <v>410000</v>
      </c>
      <c r="AE71" s="3"/>
      <c r="AF71" s="58">
        <f t="shared" si="4"/>
        <v>102500</v>
      </c>
      <c r="AG71" s="58"/>
      <c r="AH71" s="67">
        <f t="shared" si="5"/>
        <v>307500</v>
      </c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</row>
    <row r="72" spans="1:68" ht="15">
      <c r="A72" s="3"/>
      <c r="B72" s="3"/>
      <c r="C72" s="78" t="s">
        <v>144</v>
      </c>
      <c r="D72" s="79"/>
      <c r="E72" s="47" t="s">
        <v>76</v>
      </c>
      <c r="F72" s="48"/>
      <c r="G72" s="49" t="s">
        <v>99</v>
      </c>
      <c r="H72" s="49"/>
      <c r="I72" s="49"/>
      <c r="J72" s="48" t="s">
        <v>194</v>
      </c>
      <c r="K72" s="48"/>
      <c r="L72" s="48"/>
      <c r="M72" s="2"/>
      <c r="N72" s="2"/>
      <c r="O72" s="2"/>
      <c r="P72" s="2"/>
      <c r="Q72" s="99">
        <v>5000</v>
      </c>
      <c r="R72" s="99"/>
      <c r="S72" s="35" t="s">
        <v>17</v>
      </c>
      <c r="T72" s="35"/>
      <c r="U72" s="100">
        <f t="shared" si="3"/>
        <v>5000</v>
      </c>
      <c r="V72" s="100"/>
      <c r="W72" s="100"/>
      <c r="X72" s="100"/>
      <c r="Y72" s="3"/>
      <c r="Z72" s="3"/>
      <c r="AA72" s="3"/>
      <c r="AB72" s="3"/>
      <c r="AC72" s="3"/>
      <c r="AD72" s="66">
        <v>5000</v>
      </c>
      <c r="AE72" s="3"/>
      <c r="AF72" s="58">
        <f t="shared" si="4"/>
        <v>5000</v>
      </c>
      <c r="AG72" s="58"/>
      <c r="AH72" s="67">
        <f t="shared" si="5"/>
        <v>0</v>
      </c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</row>
    <row r="73" spans="1:68" ht="15">
      <c r="A73" s="3"/>
      <c r="B73" s="3"/>
      <c r="C73" s="78" t="s">
        <v>144</v>
      </c>
      <c r="D73" s="79"/>
      <c r="E73" s="47" t="s">
        <v>77</v>
      </c>
      <c r="F73" s="48"/>
      <c r="G73" s="49" t="s">
        <v>99</v>
      </c>
      <c r="H73" s="49"/>
      <c r="I73" s="49"/>
      <c r="J73" s="48" t="s">
        <v>195</v>
      </c>
      <c r="K73" s="48"/>
      <c r="L73" s="48"/>
      <c r="M73" s="2"/>
      <c r="N73" s="2"/>
      <c r="O73" s="2"/>
      <c r="P73" s="2"/>
      <c r="Q73" s="99">
        <v>240000</v>
      </c>
      <c r="R73" s="99"/>
      <c r="S73" s="35" t="s">
        <v>17</v>
      </c>
      <c r="T73" s="35"/>
      <c r="U73" s="100">
        <f t="shared" si="3"/>
        <v>240000</v>
      </c>
      <c r="V73" s="100"/>
      <c r="W73" s="100"/>
      <c r="X73" s="100"/>
      <c r="Y73" s="3"/>
      <c r="Z73" s="3"/>
      <c r="AA73" s="3"/>
      <c r="AB73" s="3"/>
      <c r="AC73" s="3"/>
      <c r="AD73" s="66">
        <v>400000</v>
      </c>
      <c r="AE73" s="3"/>
      <c r="AF73" s="58">
        <f t="shared" si="4"/>
        <v>240000</v>
      </c>
      <c r="AG73" s="58"/>
      <c r="AH73" s="67">
        <f t="shared" si="5"/>
        <v>160000</v>
      </c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</row>
    <row r="74" spans="1:68" ht="15">
      <c r="A74" s="3"/>
      <c r="B74" s="3"/>
      <c r="C74" s="78" t="s">
        <v>145</v>
      </c>
      <c r="D74" s="79"/>
      <c r="E74" s="47" t="s">
        <v>78</v>
      </c>
      <c r="F74" s="48"/>
      <c r="G74" s="49" t="s">
        <v>99</v>
      </c>
      <c r="H74" s="49"/>
      <c r="I74" s="49"/>
      <c r="J74" s="48" t="s">
        <v>196</v>
      </c>
      <c r="K74" s="48"/>
      <c r="L74" s="48"/>
      <c r="M74" s="2"/>
      <c r="N74" s="2"/>
      <c r="O74" s="2"/>
      <c r="P74" s="2"/>
      <c r="Q74" s="99">
        <v>15000</v>
      </c>
      <c r="R74" s="99"/>
      <c r="S74" s="35" t="s">
        <v>17</v>
      </c>
      <c r="T74" s="35"/>
      <c r="U74" s="100">
        <f t="shared" si="3"/>
        <v>15000</v>
      </c>
      <c r="V74" s="100"/>
      <c r="W74" s="100"/>
      <c r="X74" s="100"/>
      <c r="Y74" s="3"/>
      <c r="Z74" s="3"/>
      <c r="AA74" s="3"/>
      <c r="AB74" s="3"/>
      <c r="AC74" s="3"/>
      <c r="AD74" s="66">
        <v>105000</v>
      </c>
      <c r="AE74" s="3"/>
      <c r="AF74" s="58">
        <f t="shared" si="4"/>
        <v>15000</v>
      </c>
      <c r="AG74" s="58"/>
      <c r="AH74" s="67">
        <f t="shared" si="5"/>
        <v>90000</v>
      </c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</row>
    <row r="75" spans="1:68" ht="15">
      <c r="A75" s="3"/>
      <c r="B75" s="3"/>
      <c r="C75" s="78" t="s">
        <v>145</v>
      </c>
      <c r="D75" s="79"/>
      <c r="E75" s="47" t="s">
        <v>79</v>
      </c>
      <c r="F75" s="48"/>
      <c r="G75" s="49" t="s">
        <v>99</v>
      </c>
      <c r="H75" s="49"/>
      <c r="I75" s="49"/>
      <c r="J75" s="48" t="s">
        <v>197</v>
      </c>
      <c r="K75" s="48"/>
      <c r="L75" s="48"/>
      <c r="M75" s="2"/>
      <c r="N75" s="2"/>
      <c r="O75" s="2"/>
      <c r="P75" s="2"/>
      <c r="Q75" s="99">
        <v>100000</v>
      </c>
      <c r="R75" s="99"/>
      <c r="S75" s="35" t="s">
        <v>17</v>
      </c>
      <c r="T75" s="35"/>
      <c r="U75" s="100">
        <f t="shared" si="3"/>
        <v>100000</v>
      </c>
      <c r="V75" s="100"/>
      <c r="W75" s="100"/>
      <c r="X75" s="100"/>
      <c r="Y75" s="3"/>
      <c r="Z75" s="3"/>
      <c r="AA75" s="3"/>
      <c r="AB75" s="3"/>
      <c r="AC75" s="3"/>
      <c r="AD75" s="66">
        <v>150000</v>
      </c>
      <c r="AE75" s="3"/>
      <c r="AF75" s="58">
        <f t="shared" si="4"/>
        <v>100000</v>
      </c>
      <c r="AG75" s="58"/>
      <c r="AH75" s="67">
        <f t="shared" si="5"/>
        <v>50000</v>
      </c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</row>
    <row r="76" spans="1:68" ht="15">
      <c r="A76" s="3"/>
      <c r="B76" s="3"/>
      <c r="C76" s="78" t="s">
        <v>142</v>
      </c>
      <c r="D76" s="79"/>
      <c r="E76" s="47" t="s">
        <v>80</v>
      </c>
      <c r="F76" s="48"/>
      <c r="G76" s="49" t="s">
        <v>99</v>
      </c>
      <c r="H76" s="49"/>
      <c r="I76" s="49"/>
      <c r="J76" s="48" t="s">
        <v>121</v>
      </c>
      <c r="K76" s="48"/>
      <c r="L76" s="48"/>
      <c r="M76" s="2"/>
      <c r="N76" s="2"/>
      <c r="O76" s="2"/>
      <c r="P76" s="2"/>
      <c r="Q76" s="99">
        <v>62500</v>
      </c>
      <c r="R76" s="99"/>
      <c r="S76" s="35" t="s">
        <v>17</v>
      </c>
      <c r="T76" s="35"/>
      <c r="U76" s="100">
        <f t="shared" si="3"/>
        <v>62500</v>
      </c>
      <c r="V76" s="100"/>
      <c r="W76" s="100"/>
      <c r="X76" s="100"/>
      <c r="Y76" s="3"/>
      <c r="Z76" s="3"/>
      <c r="AA76" s="3"/>
      <c r="AB76" s="3"/>
      <c r="AC76" s="3"/>
      <c r="AD76" s="66">
        <v>128000</v>
      </c>
      <c r="AE76" s="3"/>
      <c r="AF76" s="58">
        <f t="shared" si="4"/>
        <v>62500</v>
      </c>
      <c r="AG76" s="58"/>
      <c r="AH76" s="67">
        <f t="shared" si="5"/>
        <v>65500</v>
      </c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</row>
    <row r="77" spans="1:68" ht="15">
      <c r="A77" s="3"/>
      <c r="B77" s="3"/>
      <c r="C77" s="78" t="s">
        <v>227</v>
      </c>
      <c r="D77" s="79"/>
      <c r="E77" s="47" t="s">
        <v>81</v>
      </c>
      <c r="F77" s="48"/>
      <c r="G77" s="49" t="s">
        <v>99</v>
      </c>
      <c r="H77" s="49"/>
      <c r="I77" s="49"/>
      <c r="J77" s="48" t="s">
        <v>122</v>
      </c>
      <c r="K77" s="48"/>
      <c r="L77" s="48"/>
      <c r="M77" s="2"/>
      <c r="N77" s="2"/>
      <c r="O77" s="2"/>
      <c r="P77" s="2"/>
      <c r="Q77" s="99">
        <v>1000</v>
      </c>
      <c r="R77" s="99"/>
      <c r="S77" s="35" t="s">
        <v>17</v>
      </c>
      <c r="T77" s="35"/>
      <c r="U77" s="100">
        <f t="shared" si="3"/>
        <v>1000</v>
      </c>
      <c r="V77" s="100"/>
      <c r="W77" s="100"/>
      <c r="X77" s="100"/>
      <c r="Y77" s="3"/>
      <c r="Z77" s="3"/>
      <c r="AA77" s="3"/>
      <c r="AB77" s="3"/>
      <c r="AC77" s="3"/>
      <c r="AD77" s="66">
        <v>1000</v>
      </c>
      <c r="AE77" s="3"/>
      <c r="AF77" s="58">
        <f t="shared" si="4"/>
        <v>1000</v>
      </c>
      <c r="AG77" s="58"/>
      <c r="AH77" s="67">
        <f t="shared" si="5"/>
        <v>0</v>
      </c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</row>
    <row r="78" spans="1:68" ht="15">
      <c r="A78" s="3"/>
      <c r="B78" s="3"/>
      <c r="C78" s="78" t="s">
        <v>227</v>
      </c>
      <c r="D78" s="79"/>
      <c r="E78" s="47" t="s">
        <v>82</v>
      </c>
      <c r="F78" s="48"/>
      <c r="G78" s="49" t="s">
        <v>99</v>
      </c>
      <c r="H78" s="49"/>
      <c r="I78" s="49"/>
      <c r="J78" s="48" t="s">
        <v>215</v>
      </c>
      <c r="K78" s="48"/>
      <c r="L78" s="48"/>
      <c r="M78" s="2"/>
      <c r="N78" s="2"/>
      <c r="O78" s="2"/>
      <c r="P78" s="2"/>
      <c r="Q78" s="99">
        <v>15000</v>
      </c>
      <c r="R78" s="99"/>
      <c r="S78" s="35" t="s">
        <v>17</v>
      </c>
      <c r="T78" s="35"/>
      <c r="U78" s="100">
        <f t="shared" si="3"/>
        <v>15000</v>
      </c>
      <c r="V78" s="100"/>
      <c r="W78" s="100"/>
      <c r="X78" s="100"/>
      <c r="Y78" s="3"/>
      <c r="Z78" s="3"/>
      <c r="AA78" s="3"/>
      <c r="AB78" s="3"/>
      <c r="AC78" s="3"/>
      <c r="AD78" s="66">
        <v>15000</v>
      </c>
      <c r="AE78" s="3"/>
      <c r="AF78" s="58">
        <f t="shared" si="4"/>
        <v>15000</v>
      </c>
      <c r="AG78" s="58"/>
      <c r="AH78" s="67">
        <f t="shared" si="5"/>
        <v>0</v>
      </c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</row>
    <row r="79" spans="1:68" ht="15">
      <c r="A79" s="3"/>
      <c r="B79" s="3"/>
      <c r="C79" s="78" t="s">
        <v>202</v>
      </c>
      <c r="D79" s="79"/>
      <c r="E79" s="47" t="s">
        <v>83</v>
      </c>
      <c r="F79" s="48"/>
      <c r="G79" s="49" t="s">
        <v>99</v>
      </c>
      <c r="H79" s="49"/>
      <c r="I79" s="49"/>
      <c r="J79" s="48" t="s">
        <v>123</v>
      </c>
      <c r="K79" s="48"/>
      <c r="L79" s="48"/>
      <c r="M79" s="2"/>
      <c r="N79" s="2"/>
      <c r="O79" s="2"/>
      <c r="P79" s="2"/>
      <c r="Q79" s="99">
        <f>9966*45</f>
        <v>448470</v>
      </c>
      <c r="R79" s="99"/>
      <c r="S79" s="35" t="s">
        <v>17</v>
      </c>
      <c r="T79" s="35"/>
      <c r="U79" s="100">
        <f t="shared" si="3"/>
        <v>448470</v>
      </c>
      <c r="V79" s="100"/>
      <c r="W79" s="100"/>
      <c r="X79" s="100"/>
      <c r="Y79" s="3"/>
      <c r="Z79" s="3"/>
      <c r="AA79" s="3"/>
      <c r="AB79" s="3"/>
      <c r="AC79" s="3"/>
      <c r="AD79" s="66">
        <v>946770</v>
      </c>
      <c r="AE79" s="3"/>
      <c r="AF79" s="58">
        <f t="shared" si="4"/>
        <v>448470</v>
      </c>
      <c r="AG79" s="58"/>
      <c r="AH79" s="67">
        <f t="shared" si="5"/>
        <v>498300</v>
      </c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</row>
    <row r="80" spans="1:68" ht="15">
      <c r="A80" s="3"/>
      <c r="B80" s="3"/>
      <c r="C80" s="78" t="s">
        <v>146</v>
      </c>
      <c r="D80" s="79"/>
      <c r="E80" s="47" t="s">
        <v>84</v>
      </c>
      <c r="F80" s="48"/>
      <c r="G80" s="49" t="s">
        <v>99</v>
      </c>
      <c r="H80" s="49"/>
      <c r="I80" s="49"/>
      <c r="J80" s="48" t="s">
        <v>198</v>
      </c>
      <c r="K80" s="48"/>
      <c r="L80" s="48"/>
      <c r="M80" s="2"/>
      <c r="N80" s="2"/>
      <c r="O80" s="2"/>
      <c r="P80" s="2"/>
      <c r="Q80" s="99">
        <v>3000</v>
      </c>
      <c r="R80" s="99"/>
      <c r="S80" s="35" t="s">
        <v>17</v>
      </c>
      <c r="T80" s="35"/>
      <c r="U80" s="100">
        <f t="shared" si="3"/>
        <v>3000</v>
      </c>
      <c r="V80" s="100"/>
      <c r="W80" s="100"/>
      <c r="X80" s="100"/>
      <c r="Y80" s="3"/>
      <c r="Z80" s="3"/>
      <c r="AA80" s="3"/>
      <c r="AB80" s="3"/>
      <c r="AC80" s="3"/>
      <c r="AD80" s="66">
        <v>3000</v>
      </c>
      <c r="AE80" s="3"/>
      <c r="AF80" s="58">
        <f t="shared" si="4"/>
        <v>3000</v>
      </c>
      <c r="AG80" s="58"/>
      <c r="AH80" s="67">
        <f t="shared" si="5"/>
        <v>0</v>
      </c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</row>
    <row r="81" spans="1:68" ht="15">
      <c r="A81" s="3"/>
      <c r="B81" s="3"/>
      <c r="C81" s="78"/>
      <c r="D81" s="3"/>
      <c r="E81" s="47" t="s">
        <v>85</v>
      </c>
      <c r="F81" s="48"/>
      <c r="G81" s="49" t="s">
        <v>99</v>
      </c>
      <c r="H81" s="49"/>
      <c r="I81" s="49"/>
      <c r="J81" s="48" t="s">
        <v>181</v>
      </c>
      <c r="K81" s="48"/>
      <c r="L81" s="48"/>
      <c r="M81" s="2"/>
      <c r="N81" s="2"/>
      <c r="O81" s="2"/>
      <c r="P81" s="2"/>
      <c r="Q81" s="99">
        <v>0</v>
      </c>
      <c r="R81" s="99"/>
      <c r="S81" s="35" t="s">
        <v>17</v>
      </c>
      <c r="T81" s="35"/>
      <c r="U81" s="100">
        <f t="shared" si="3"/>
        <v>0</v>
      </c>
      <c r="V81" s="100"/>
      <c r="W81" s="100"/>
      <c r="X81" s="100"/>
      <c r="Y81" s="102" t="s">
        <v>124</v>
      </c>
      <c r="Z81" s="102"/>
      <c r="AA81" s="3"/>
      <c r="AB81" s="3"/>
      <c r="AC81" s="3"/>
      <c r="AD81" s="66"/>
      <c r="AE81" s="3"/>
      <c r="AF81" s="58">
        <f t="shared" si="4"/>
        <v>0</v>
      </c>
      <c r="AG81" s="58"/>
      <c r="AH81" s="67">
        <f t="shared" si="5"/>
        <v>0</v>
      </c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</row>
    <row r="82" spans="1:68" ht="15">
      <c r="A82" s="3"/>
      <c r="B82" s="3"/>
      <c r="C82" s="78"/>
      <c r="D82" s="3"/>
      <c r="E82" s="68" t="s">
        <v>86</v>
      </c>
      <c r="F82" s="69"/>
      <c r="G82" s="70" t="s">
        <v>11</v>
      </c>
      <c r="H82" s="70"/>
      <c r="I82" s="70"/>
      <c r="J82" s="69" t="s">
        <v>217</v>
      </c>
      <c r="K82" s="69"/>
      <c r="L82" s="69"/>
      <c r="M82" s="69"/>
      <c r="N82" s="69"/>
      <c r="O82" s="69"/>
      <c r="P82" s="69"/>
      <c r="Q82" s="133">
        <v>180000</v>
      </c>
      <c r="R82" s="133"/>
      <c r="S82" s="35"/>
      <c r="T82" s="35"/>
      <c r="U82" s="100"/>
      <c r="V82" s="100"/>
      <c r="W82" s="100"/>
      <c r="X82" s="100"/>
      <c r="Y82" s="103">
        <f>SUM(U39:X82)</f>
        <v>2602782</v>
      </c>
      <c r="Z82" s="104"/>
      <c r="AA82" s="3"/>
      <c r="AB82" s="3"/>
      <c r="AC82" s="3"/>
      <c r="AD82" s="66">
        <v>160000</v>
      </c>
      <c r="AE82" s="3"/>
      <c r="AF82" s="58">
        <f t="shared" si="4"/>
        <v>0</v>
      </c>
      <c r="AG82" s="58"/>
      <c r="AH82" s="67">
        <f t="shared" si="5"/>
        <v>160000</v>
      </c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</row>
    <row r="83" spans="1:68" ht="6" customHeight="1">
      <c r="A83" s="36"/>
      <c r="B83" s="36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134"/>
      <c r="R83" s="134"/>
      <c r="S83" s="41"/>
      <c r="T83" s="41"/>
      <c r="U83" s="135"/>
      <c r="V83" s="135"/>
      <c r="W83" s="135"/>
      <c r="X83" s="135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</row>
    <row r="84" spans="1:68" ht="15">
      <c r="A84" s="36"/>
      <c r="B84" s="101">
        <v>42837</v>
      </c>
      <c r="C84" s="101"/>
      <c r="D84" s="28" t="s">
        <v>18</v>
      </c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134"/>
      <c r="R84" s="134"/>
      <c r="S84" s="41"/>
      <c r="T84" s="41"/>
      <c r="U84" s="135"/>
      <c r="V84" s="135"/>
      <c r="W84" s="135"/>
      <c r="X84" s="135"/>
      <c r="Y84" s="3"/>
      <c r="Z84" s="3"/>
      <c r="AA84" s="3"/>
      <c r="AB84" s="3"/>
      <c r="AC84" s="3"/>
      <c r="AD84" s="57" t="s">
        <v>147</v>
      </c>
      <c r="AE84" s="57"/>
      <c r="AF84" s="59" t="s">
        <v>21</v>
      </c>
      <c r="AG84" s="59"/>
      <c r="AH84" s="57" t="s">
        <v>148</v>
      </c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</row>
    <row r="85" spans="1:68" ht="15">
      <c r="A85" s="36"/>
      <c r="B85" s="36"/>
      <c r="C85" s="78" t="s">
        <v>146</v>
      </c>
      <c r="D85" s="3"/>
      <c r="E85" s="16" t="s">
        <v>126</v>
      </c>
      <c r="F85" s="2"/>
      <c r="G85" s="34" t="s">
        <v>99</v>
      </c>
      <c r="H85" s="34"/>
      <c r="I85" s="34"/>
      <c r="J85" s="2" t="s">
        <v>199</v>
      </c>
      <c r="K85" s="2"/>
      <c r="L85" s="2"/>
      <c r="M85" s="2"/>
      <c r="N85" s="2"/>
      <c r="O85" s="2"/>
      <c r="P85" s="2"/>
      <c r="Q85" s="99">
        <v>100000</v>
      </c>
      <c r="R85" s="99"/>
      <c r="S85" s="35" t="s">
        <v>17</v>
      </c>
      <c r="T85" s="35"/>
      <c r="U85" s="100">
        <f aca="true" t="shared" si="6" ref="U85:U95">IF(S85="Yes",Q85,"0")</f>
        <v>100000</v>
      </c>
      <c r="V85" s="100"/>
      <c r="W85" s="100"/>
      <c r="X85" s="100"/>
      <c r="Y85" s="3"/>
      <c r="Z85" s="3"/>
      <c r="AA85" s="3"/>
      <c r="AB85" s="3"/>
      <c r="AC85" s="3"/>
      <c r="AD85" s="66">
        <v>100000</v>
      </c>
      <c r="AE85" s="3"/>
      <c r="AF85" s="58">
        <f aca="true" t="shared" si="7" ref="AF85:AF95">U85</f>
        <v>100000</v>
      </c>
      <c r="AG85" s="3"/>
      <c r="AH85" s="67">
        <f aca="true" t="shared" si="8" ref="AH85:AH95">AD85-AF85</f>
        <v>0</v>
      </c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</row>
    <row r="86" spans="1:68" ht="15">
      <c r="A86" s="36"/>
      <c r="B86" s="36"/>
      <c r="C86" s="78" t="s">
        <v>146</v>
      </c>
      <c r="D86" s="3"/>
      <c r="E86" s="16" t="s">
        <v>127</v>
      </c>
      <c r="F86" s="2"/>
      <c r="G86" s="34" t="s">
        <v>99</v>
      </c>
      <c r="H86" s="34"/>
      <c r="I86" s="34"/>
      <c r="J86" s="2" t="s">
        <v>201</v>
      </c>
      <c r="K86" s="2"/>
      <c r="L86" s="2"/>
      <c r="M86" s="2"/>
      <c r="N86" s="2"/>
      <c r="O86" s="2"/>
      <c r="P86" s="2"/>
      <c r="Q86" s="99">
        <v>180000</v>
      </c>
      <c r="R86" s="99"/>
      <c r="S86" s="35" t="s">
        <v>17</v>
      </c>
      <c r="T86" s="35"/>
      <c r="U86" s="100">
        <f t="shared" si="6"/>
        <v>180000</v>
      </c>
      <c r="V86" s="100"/>
      <c r="W86" s="100"/>
      <c r="X86" s="100"/>
      <c r="Y86" s="3"/>
      <c r="Z86" s="3"/>
      <c r="AA86" s="3"/>
      <c r="AB86" s="3"/>
      <c r="AC86" s="3"/>
      <c r="AD86" s="66">
        <v>180000</v>
      </c>
      <c r="AE86" s="3"/>
      <c r="AF86" s="58">
        <f t="shared" si="7"/>
        <v>180000</v>
      </c>
      <c r="AG86" s="3"/>
      <c r="AH86" s="67">
        <f t="shared" si="8"/>
        <v>0</v>
      </c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</row>
    <row r="87" spans="1:68" ht="15">
      <c r="A87" s="36"/>
      <c r="B87" s="36"/>
      <c r="C87" s="78" t="s">
        <v>146</v>
      </c>
      <c r="D87" s="3"/>
      <c r="E87" s="16" t="s">
        <v>128</v>
      </c>
      <c r="F87" s="2"/>
      <c r="G87" s="34" t="s">
        <v>99</v>
      </c>
      <c r="H87" s="2"/>
      <c r="I87" s="2"/>
      <c r="J87" s="2" t="s">
        <v>200</v>
      </c>
      <c r="K87" s="2"/>
      <c r="L87" s="2"/>
      <c r="M87" s="2"/>
      <c r="N87" s="2"/>
      <c r="O87" s="2"/>
      <c r="P87" s="2"/>
      <c r="Q87" s="99">
        <v>50000</v>
      </c>
      <c r="R87" s="99"/>
      <c r="S87" s="35" t="s">
        <v>17</v>
      </c>
      <c r="T87" s="2"/>
      <c r="U87" s="100">
        <f t="shared" si="6"/>
        <v>50000</v>
      </c>
      <c r="V87" s="100"/>
      <c r="W87" s="100"/>
      <c r="X87" s="100"/>
      <c r="Y87" s="3"/>
      <c r="Z87" s="3"/>
      <c r="AA87" s="3"/>
      <c r="AB87" s="3"/>
      <c r="AC87" s="3"/>
      <c r="AD87" s="66">
        <v>50000</v>
      </c>
      <c r="AE87" s="3"/>
      <c r="AF87" s="58">
        <f t="shared" si="7"/>
        <v>50000</v>
      </c>
      <c r="AG87" s="3"/>
      <c r="AH87" s="67">
        <f t="shared" si="8"/>
        <v>0</v>
      </c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</row>
    <row r="88" spans="1:68" ht="15">
      <c r="A88" s="36"/>
      <c r="B88" s="36"/>
      <c r="C88" s="78" t="s">
        <v>144</v>
      </c>
      <c r="D88" s="3"/>
      <c r="E88" s="16" t="s">
        <v>159</v>
      </c>
      <c r="F88" s="2"/>
      <c r="G88" s="34" t="s">
        <v>99</v>
      </c>
      <c r="H88" s="2"/>
      <c r="I88" s="2"/>
      <c r="J88" s="2" t="s">
        <v>193</v>
      </c>
      <c r="K88" s="2"/>
      <c r="L88" s="2"/>
      <c r="M88" s="2"/>
      <c r="N88" s="2"/>
      <c r="O88" s="2"/>
      <c r="P88" s="2"/>
      <c r="Q88" s="99">
        <v>25000</v>
      </c>
      <c r="R88" s="99"/>
      <c r="S88" s="35" t="s">
        <v>17</v>
      </c>
      <c r="T88" s="2"/>
      <c r="U88" s="100">
        <f t="shared" si="6"/>
        <v>25000</v>
      </c>
      <c r="V88" s="100"/>
      <c r="W88" s="100"/>
      <c r="X88" s="100"/>
      <c r="Y88" s="3"/>
      <c r="Z88" s="3"/>
      <c r="AA88" s="3"/>
      <c r="AB88" s="3"/>
      <c r="AC88" s="3"/>
      <c r="AD88" s="66">
        <v>72900</v>
      </c>
      <c r="AE88" s="3"/>
      <c r="AF88" s="58">
        <f t="shared" si="7"/>
        <v>25000</v>
      </c>
      <c r="AG88" s="3"/>
      <c r="AH88" s="67">
        <f t="shared" si="8"/>
        <v>47900</v>
      </c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</row>
    <row r="89" spans="1:68" ht="15">
      <c r="A89" s="36"/>
      <c r="B89" s="36"/>
      <c r="C89" s="78" t="s">
        <v>202</v>
      </c>
      <c r="D89" s="3"/>
      <c r="E89" s="16" t="s">
        <v>160</v>
      </c>
      <c r="F89" s="2"/>
      <c r="G89" s="49" t="s">
        <v>11</v>
      </c>
      <c r="H89" s="2"/>
      <c r="I89" s="2"/>
      <c r="J89" s="2" t="s">
        <v>104</v>
      </c>
      <c r="K89" s="2"/>
      <c r="L89" s="2"/>
      <c r="M89" s="2"/>
      <c r="N89" s="2"/>
      <c r="O89" s="2"/>
      <c r="P89" s="2"/>
      <c r="Q89" s="99">
        <v>2000</v>
      </c>
      <c r="R89" s="99"/>
      <c r="S89" s="35" t="s">
        <v>17</v>
      </c>
      <c r="T89" s="2"/>
      <c r="U89" s="100">
        <f t="shared" si="6"/>
        <v>2000</v>
      </c>
      <c r="V89" s="100"/>
      <c r="W89" s="100"/>
      <c r="X89" s="100"/>
      <c r="Y89" s="3"/>
      <c r="Z89" s="3"/>
      <c r="AA89" s="3"/>
      <c r="AB89" s="3"/>
      <c r="AC89" s="3"/>
      <c r="AD89" s="66">
        <v>6000</v>
      </c>
      <c r="AE89" s="3"/>
      <c r="AF89" s="58">
        <f t="shared" si="7"/>
        <v>2000</v>
      </c>
      <c r="AG89" s="3"/>
      <c r="AH89" s="67">
        <f t="shared" si="8"/>
        <v>4000</v>
      </c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</row>
    <row r="90" spans="1:68" ht="15">
      <c r="A90" s="36"/>
      <c r="B90" s="36"/>
      <c r="C90" s="78" t="s">
        <v>202</v>
      </c>
      <c r="D90" s="3"/>
      <c r="E90" s="16" t="s">
        <v>161</v>
      </c>
      <c r="F90" s="2"/>
      <c r="G90" s="49" t="s">
        <v>99</v>
      </c>
      <c r="H90" s="2"/>
      <c r="I90" s="2"/>
      <c r="J90" s="2" t="s">
        <v>103</v>
      </c>
      <c r="K90" s="2"/>
      <c r="L90" s="2"/>
      <c r="M90" s="2"/>
      <c r="N90" s="2"/>
      <c r="O90" s="2"/>
      <c r="P90" s="2"/>
      <c r="Q90" s="99">
        <v>25000</v>
      </c>
      <c r="R90" s="99"/>
      <c r="S90" s="35" t="s">
        <v>17</v>
      </c>
      <c r="T90" s="2"/>
      <c r="U90" s="100">
        <f t="shared" si="6"/>
        <v>25000</v>
      </c>
      <c r="V90" s="100"/>
      <c r="W90" s="100"/>
      <c r="X90" s="100"/>
      <c r="Y90" s="3"/>
      <c r="Z90" s="3"/>
      <c r="AA90" s="3"/>
      <c r="AB90" s="3"/>
      <c r="AC90" s="3"/>
      <c r="AD90" s="66">
        <v>25000</v>
      </c>
      <c r="AE90" s="3"/>
      <c r="AF90" s="58">
        <f t="shared" si="7"/>
        <v>25000</v>
      </c>
      <c r="AG90" s="3"/>
      <c r="AH90" s="67">
        <f t="shared" si="8"/>
        <v>0</v>
      </c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</row>
    <row r="91" spans="1:68" ht="15">
      <c r="A91" s="36"/>
      <c r="B91" s="36"/>
      <c r="C91" s="78" t="s">
        <v>202</v>
      </c>
      <c r="D91" s="3"/>
      <c r="E91" s="16" t="s">
        <v>162</v>
      </c>
      <c r="F91" s="2"/>
      <c r="G91" s="49" t="s">
        <v>99</v>
      </c>
      <c r="H91" s="2"/>
      <c r="I91" s="2"/>
      <c r="J91" s="2" t="s">
        <v>203</v>
      </c>
      <c r="K91" s="2"/>
      <c r="L91" s="2"/>
      <c r="M91" s="2"/>
      <c r="N91" s="2"/>
      <c r="O91" s="2"/>
      <c r="P91" s="2"/>
      <c r="Q91" s="99">
        <v>10000</v>
      </c>
      <c r="R91" s="99"/>
      <c r="S91" s="35" t="s">
        <v>17</v>
      </c>
      <c r="T91" s="2"/>
      <c r="U91" s="100">
        <f t="shared" si="6"/>
        <v>10000</v>
      </c>
      <c r="V91" s="100"/>
      <c r="W91" s="100"/>
      <c r="X91" s="100"/>
      <c r="Y91" s="3"/>
      <c r="Z91" s="3"/>
      <c r="AA91" s="3"/>
      <c r="AB91" s="3"/>
      <c r="AC91" s="3"/>
      <c r="AD91" s="66">
        <v>10000</v>
      </c>
      <c r="AE91" s="3"/>
      <c r="AF91" s="58">
        <f t="shared" si="7"/>
        <v>10000</v>
      </c>
      <c r="AG91" s="3"/>
      <c r="AH91" s="67">
        <f t="shared" si="8"/>
        <v>0</v>
      </c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</row>
    <row r="92" spans="1:68" ht="15">
      <c r="A92" s="36"/>
      <c r="B92" s="36"/>
      <c r="C92" s="78"/>
      <c r="D92" s="3"/>
      <c r="E92" s="47" t="s">
        <v>163</v>
      </c>
      <c r="F92" s="48"/>
      <c r="G92" s="49" t="s">
        <v>99</v>
      </c>
      <c r="H92" s="48"/>
      <c r="I92" s="48"/>
      <c r="J92" s="48" t="s">
        <v>125</v>
      </c>
      <c r="K92" s="48"/>
      <c r="L92" s="48"/>
      <c r="M92" s="48"/>
      <c r="N92" s="48"/>
      <c r="O92" s="48"/>
      <c r="P92" s="48"/>
      <c r="Q92" s="136">
        <v>120000</v>
      </c>
      <c r="R92" s="136"/>
      <c r="S92" s="93" t="s">
        <v>69</v>
      </c>
      <c r="T92" s="48"/>
      <c r="U92" s="137" t="str">
        <f t="shared" si="6"/>
        <v>0</v>
      </c>
      <c r="V92" s="137"/>
      <c r="W92" s="137"/>
      <c r="X92" s="137"/>
      <c r="Y92" s="3"/>
      <c r="Z92" s="3"/>
      <c r="AA92" s="3"/>
      <c r="AB92" s="3"/>
      <c r="AC92" s="3"/>
      <c r="AD92" s="66">
        <v>120000</v>
      </c>
      <c r="AE92" s="3"/>
      <c r="AF92" s="58" t="str">
        <f t="shared" si="7"/>
        <v>0</v>
      </c>
      <c r="AG92" s="3"/>
      <c r="AH92" s="67">
        <f t="shared" si="8"/>
        <v>120000</v>
      </c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</row>
    <row r="93" spans="1:68" ht="15">
      <c r="A93" s="36"/>
      <c r="B93" s="36"/>
      <c r="C93" s="78" t="s">
        <v>204</v>
      </c>
      <c r="D93" s="3"/>
      <c r="E93" s="16" t="s">
        <v>164</v>
      </c>
      <c r="F93" s="2"/>
      <c r="G93" s="49" t="s">
        <v>99</v>
      </c>
      <c r="H93" s="2"/>
      <c r="I93" s="2"/>
      <c r="J93" s="2" t="s">
        <v>105</v>
      </c>
      <c r="K93" s="2"/>
      <c r="L93" s="2"/>
      <c r="M93" s="2"/>
      <c r="N93" s="2"/>
      <c r="O93" s="2"/>
      <c r="P93" s="2"/>
      <c r="Q93" s="99">
        <v>20000</v>
      </c>
      <c r="R93" s="99"/>
      <c r="S93" s="35" t="s">
        <v>17</v>
      </c>
      <c r="T93" s="2"/>
      <c r="U93" s="100">
        <f t="shared" si="6"/>
        <v>20000</v>
      </c>
      <c r="V93" s="100"/>
      <c r="W93" s="100"/>
      <c r="X93" s="100"/>
      <c r="Y93" s="3"/>
      <c r="Z93" s="3"/>
      <c r="AA93" s="3"/>
      <c r="AB93" s="3"/>
      <c r="AC93" s="3"/>
      <c r="AD93" s="66">
        <v>70000</v>
      </c>
      <c r="AE93" s="3"/>
      <c r="AF93" s="58">
        <f t="shared" si="7"/>
        <v>20000</v>
      </c>
      <c r="AG93" s="3"/>
      <c r="AH93" s="67">
        <f t="shared" si="8"/>
        <v>50000</v>
      </c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</row>
    <row r="94" spans="1:68" ht="15">
      <c r="A94" s="36"/>
      <c r="B94" s="36"/>
      <c r="C94" s="78" t="s">
        <v>204</v>
      </c>
      <c r="D94" s="3"/>
      <c r="E94" s="16" t="s">
        <v>165</v>
      </c>
      <c r="F94" s="2"/>
      <c r="G94" s="49" t="s">
        <v>99</v>
      </c>
      <c r="H94" s="2"/>
      <c r="I94" s="2"/>
      <c r="J94" s="2" t="s">
        <v>101</v>
      </c>
      <c r="K94" s="2"/>
      <c r="L94" s="2"/>
      <c r="M94" s="2"/>
      <c r="N94" s="2"/>
      <c r="O94" s="2"/>
      <c r="P94" s="2"/>
      <c r="Q94" s="99">
        <v>5000</v>
      </c>
      <c r="R94" s="99"/>
      <c r="S94" s="35" t="s">
        <v>17</v>
      </c>
      <c r="T94" s="2"/>
      <c r="U94" s="100">
        <f t="shared" si="6"/>
        <v>5000</v>
      </c>
      <c r="V94" s="100"/>
      <c r="W94" s="100"/>
      <c r="X94" s="100"/>
      <c r="Y94" s="102" t="s">
        <v>129</v>
      </c>
      <c r="Z94" s="102"/>
      <c r="AA94" s="3"/>
      <c r="AB94" s="3"/>
      <c r="AC94" s="3"/>
      <c r="AD94" s="66">
        <v>20000</v>
      </c>
      <c r="AE94" s="3"/>
      <c r="AF94" s="58">
        <f t="shared" si="7"/>
        <v>5000</v>
      </c>
      <c r="AG94" s="3"/>
      <c r="AH94" s="67">
        <f t="shared" si="8"/>
        <v>15000</v>
      </c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</row>
    <row r="95" spans="1:68" ht="15">
      <c r="A95" s="36"/>
      <c r="B95" s="36"/>
      <c r="C95" s="78" t="s">
        <v>204</v>
      </c>
      <c r="D95" s="3"/>
      <c r="E95" s="16" t="s">
        <v>166</v>
      </c>
      <c r="F95" s="2"/>
      <c r="G95" s="49" t="s">
        <v>99</v>
      </c>
      <c r="H95" s="2"/>
      <c r="I95" s="2"/>
      <c r="J95" s="2" t="s">
        <v>102</v>
      </c>
      <c r="K95" s="2"/>
      <c r="L95" s="2"/>
      <c r="M95" s="2"/>
      <c r="N95" s="2"/>
      <c r="O95" s="2"/>
      <c r="P95" s="2"/>
      <c r="Q95" s="99">
        <v>20000</v>
      </c>
      <c r="R95" s="99"/>
      <c r="S95" s="35" t="s">
        <v>17</v>
      </c>
      <c r="T95" s="2"/>
      <c r="U95" s="100">
        <f t="shared" si="6"/>
        <v>20000</v>
      </c>
      <c r="V95" s="100"/>
      <c r="W95" s="100"/>
      <c r="X95" s="100"/>
      <c r="Y95" s="103">
        <f>SUM(U85:X95)</f>
        <v>437000</v>
      </c>
      <c r="Z95" s="104"/>
      <c r="AA95" s="3"/>
      <c r="AB95" s="3"/>
      <c r="AC95" s="3"/>
      <c r="AD95" s="66">
        <v>55000</v>
      </c>
      <c r="AE95" s="3"/>
      <c r="AF95" s="58">
        <f t="shared" si="7"/>
        <v>20000</v>
      </c>
      <c r="AG95" s="3"/>
      <c r="AH95" s="67">
        <f t="shared" si="8"/>
        <v>35000</v>
      </c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</row>
    <row r="96" spans="1:68" ht="14.25">
      <c r="A96" s="36"/>
      <c r="B96" s="36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</row>
    <row r="97" spans="2:4" ht="14.25">
      <c r="B97" s="101">
        <v>42843</v>
      </c>
      <c r="C97" s="101"/>
      <c r="D97" s="28" t="s">
        <v>57</v>
      </c>
    </row>
    <row r="98" spans="3:24" ht="15">
      <c r="C98" s="78" t="s">
        <v>205</v>
      </c>
      <c r="E98" s="16" t="s">
        <v>167</v>
      </c>
      <c r="F98" s="2"/>
      <c r="G98" s="49" t="s">
        <v>99</v>
      </c>
      <c r="H98" s="34"/>
      <c r="I98" s="34"/>
      <c r="J98" s="2" t="s">
        <v>170</v>
      </c>
      <c r="K98" s="2"/>
      <c r="L98" s="2"/>
      <c r="M98" s="2"/>
      <c r="N98" s="2"/>
      <c r="O98" s="2"/>
      <c r="P98" s="2"/>
      <c r="Q98" s="99">
        <v>-100000</v>
      </c>
      <c r="R98" s="99"/>
      <c r="S98" s="35" t="s">
        <v>17</v>
      </c>
      <c r="T98" s="35"/>
      <c r="U98" s="100">
        <f>IF(S98="Yes",Q98,"0")</f>
        <v>-100000</v>
      </c>
      <c r="V98" s="100"/>
      <c r="W98" s="100"/>
      <c r="X98" s="100"/>
    </row>
    <row r="99" spans="3:24" ht="15">
      <c r="C99" s="78" t="s">
        <v>205</v>
      </c>
      <c r="E99" s="16" t="s">
        <v>169</v>
      </c>
      <c r="F99" s="2"/>
      <c r="G99" s="49" t="s">
        <v>99</v>
      </c>
      <c r="H99" s="34"/>
      <c r="I99" s="34"/>
      <c r="J99" s="2" t="s">
        <v>172</v>
      </c>
      <c r="K99" s="2"/>
      <c r="L99" s="2"/>
      <c r="M99" s="2"/>
      <c r="N99" s="2"/>
      <c r="O99" s="2"/>
      <c r="P99" s="2"/>
      <c r="Q99" s="99">
        <v>-100000</v>
      </c>
      <c r="R99" s="99"/>
      <c r="S99" s="35" t="s">
        <v>17</v>
      </c>
      <c r="T99" s="35"/>
      <c r="U99" s="100">
        <f>IF(S99="Yes",Q99,"0")</f>
        <v>-100000</v>
      </c>
      <c r="V99" s="100"/>
      <c r="W99" s="100"/>
      <c r="X99" s="100"/>
    </row>
    <row r="100" spans="3:26" ht="15">
      <c r="C100" s="78" t="s">
        <v>206</v>
      </c>
      <c r="E100" s="16" t="s">
        <v>171</v>
      </c>
      <c r="F100" s="2"/>
      <c r="G100" s="49" t="s">
        <v>99</v>
      </c>
      <c r="H100" s="34"/>
      <c r="I100" s="34"/>
      <c r="J100" s="2" t="s">
        <v>174</v>
      </c>
      <c r="K100" s="2"/>
      <c r="L100" s="2"/>
      <c r="M100" s="2"/>
      <c r="N100" s="2"/>
      <c r="O100" s="2"/>
      <c r="P100" s="2"/>
      <c r="Q100" s="99">
        <v>-160000</v>
      </c>
      <c r="R100" s="99"/>
      <c r="S100" s="35" t="s">
        <v>17</v>
      </c>
      <c r="T100" s="35"/>
      <c r="U100" s="100">
        <f>IF(S100="Yes",Q100,"0")</f>
        <v>-160000</v>
      </c>
      <c r="V100" s="100"/>
      <c r="W100" s="100"/>
      <c r="X100" s="100"/>
      <c r="Y100" s="102" t="s">
        <v>211</v>
      </c>
      <c r="Z100" s="102"/>
    </row>
    <row r="101" spans="3:26" ht="15">
      <c r="C101" s="78" t="s">
        <v>206</v>
      </c>
      <c r="E101" s="16" t="s">
        <v>171</v>
      </c>
      <c r="F101" s="2"/>
      <c r="G101" s="49" t="s">
        <v>209</v>
      </c>
      <c r="H101" s="34"/>
      <c r="I101" s="34"/>
      <c r="J101" s="2" t="s">
        <v>210</v>
      </c>
      <c r="K101" s="2"/>
      <c r="L101" s="2"/>
      <c r="M101" s="2"/>
      <c r="N101" s="2"/>
      <c r="O101" s="2"/>
      <c r="P101" s="2"/>
      <c r="Q101" s="99">
        <v>-450000</v>
      </c>
      <c r="R101" s="99"/>
      <c r="S101" s="35" t="s">
        <v>17</v>
      </c>
      <c r="T101" s="35"/>
      <c r="U101" s="100">
        <f>IF(S101="Yes",Q101,"0")</f>
        <v>-450000</v>
      </c>
      <c r="V101" s="100"/>
      <c r="W101" s="100"/>
      <c r="X101" s="100"/>
      <c r="Y101" s="103">
        <f>SUM(U98:X101)</f>
        <v>-810000</v>
      </c>
      <c r="Z101" s="104"/>
    </row>
    <row r="102" spans="5:24" ht="15">
      <c r="E102" s="16"/>
      <c r="F102" s="2"/>
      <c r="G102" s="49"/>
      <c r="H102" s="34"/>
      <c r="I102" s="34"/>
      <c r="J102" s="2"/>
      <c r="K102" s="2"/>
      <c r="L102" s="2"/>
      <c r="M102" s="2"/>
      <c r="N102" s="2"/>
      <c r="O102" s="2"/>
      <c r="P102" s="2"/>
      <c r="Q102" s="99"/>
      <c r="R102" s="99"/>
      <c r="S102" s="35"/>
      <c r="T102" s="35"/>
      <c r="U102" s="100"/>
      <c r="V102" s="100"/>
      <c r="W102" s="100"/>
      <c r="X102" s="100"/>
    </row>
    <row r="103" spans="2:26" ht="15">
      <c r="B103" s="101">
        <v>42849</v>
      </c>
      <c r="C103" s="101"/>
      <c r="D103" s="28" t="s">
        <v>63</v>
      </c>
      <c r="E103" s="16"/>
      <c r="F103" s="2"/>
      <c r="G103" s="49"/>
      <c r="H103" s="34"/>
      <c r="I103" s="34"/>
      <c r="J103" s="2"/>
      <c r="K103" s="2"/>
      <c r="L103" s="2"/>
      <c r="M103" s="2"/>
      <c r="N103" s="2"/>
      <c r="O103" s="2"/>
      <c r="P103" s="2"/>
      <c r="Q103" s="99"/>
      <c r="R103" s="99"/>
      <c r="S103" s="35"/>
      <c r="T103" s="35"/>
      <c r="U103" s="100"/>
      <c r="V103" s="100"/>
      <c r="W103" s="100"/>
      <c r="X103" s="100"/>
      <c r="Y103" s="102" t="s">
        <v>212</v>
      </c>
      <c r="Z103" s="102"/>
    </row>
    <row r="104" spans="5:26" ht="15">
      <c r="E104" s="68" t="s">
        <v>173</v>
      </c>
      <c r="F104" s="69"/>
      <c r="G104" s="70" t="s">
        <v>11</v>
      </c>
      <c r="H104" s="70"/>
      <c r="I104" s="70"/>
      <c r="J104" s="69" t="s">
        <v>218</v>
      </c>
      <c r="K104" s="69"/>
      <c r="L104" s="69"/>
      <c r="M104" s="69"/>
      <c r="N104" s="69"/>
      <c r="O104" s="69"/>
      <c r="P104" s="69"/>
      <c r="Q104" s="133">
        <v>500000</v>
      </c>
      <c r="R104" s="133"/>
      <c r="S104" s="35"/>
      <c r="T104" s="35"/>
      <c r="U104" s="100"/>
      <c r="V104" s="100"/>
      <c r="W104" s="100"/>
      <c r="X104" s="100"/>
      <c r="Y104" s="103">
        <f>Q104</f>
        <v>500000</v>
      </c>
      <c r="Z104" s="104"/>
    </row>
    <row r="106" spans="2:26" ht="15">
      <c r="B106" s="101">
        <v>42856</v>
      </c>
      <c r="C106" s="101"/>
      <c r="D106" s="28" t="s">
        <v>219</v>
      </c>
      <c r="E106" s="16"/>
      <c r="F106" s="2"/>
      <c r="G106" s="49"/>
      <c r="H106" s="34"/>
      <c r="I106" s="34"/>
      <c r="J106" s="2"/>
      <c r="K106" s="2"/>
      <c r="L106" s="2"/>
      <c r="M106" s="2"/>
      <c r="N106" s="2"/>
      <c r="O106" s="2"/>
      <c r="P106" s="2"/>
      <c r="Q106" s="99"/>
      <c r="R106" s="99"/>
      <c r="S106" s="35"/>
      <c r="T106" s="35"/>
      <c r="U106" s="100"/>
      <c r="V106" s="100"/>
      <c r="W106" s="100"/>
      <c r="X106" s="100"/>
      <c r="Y106" s="102" t="s">
        <v>221</v>
      </c>
      <c r="Z106" s="102"/>
    </row>
    <row r="107" spans="3:26" ht="15">
      <c r="C107" s="78" t="s">
        <v>227</v>
      </c>
      <c r="E107" s="16" t="s">
        <v>220</v>
      </c>
      <c r="F107" s="2"/>
      <c r="G107" s="49" t="s">
        <v>99</v>
      </c>
      <c r="H107" s="34"/>
      <c r="I107" s="34"/>
      <c r="J107" s="2" t="s">
        <v>247</v>
      </c>
      <c r="K107" s="2"/>
      <c r="L107" s="2"/>
      <c r="M107" s="2"/>
      <c r="N107" s="2"/>
      <c r="O107" s="2"/>
      <c r="P107" s="2"/>
      <c r="Q107" s="99">
        <v>150000</v>
      </c>
      <c r="R107" s="99"/>
      <c r="S107" s="35" t="s">
        <v>17</v>
      </c>
      <c r="T107" s="35"/>
      <c r="U107" s="100">
        <f>IF(S107="Yes",Q107,"0")</f>
        <v>150000</v>
      </c>
      <c r="V107" s="100"/>
      <c r="W107" s="100"/>
      <c r="X107" s="100"/>
      <c r="Y107" s="103">
        <f>SUM(U107:X110)</f>
        <v>450000</v>
      </c>
      <c r="Z107" s="104"/>
    </row>
    <row r="108" spans="3:24" ht="15">
      <c r="C108" s="78" t="s">
        <v>144</v>
      </c>
      <c r="E108" s="68" t="s">
        <v>222</v>
      </c>
      <c r="F108" s="69"/>
      <c r="G108" s="70" t="s">
        <v>99</v>
      </c>
      <c r="H108" s="70"/>
      <c r="I108" s="70" t="s">
        <v>74</v>
      </c>
      <c r="J108" s="69" t="s">
        <v>223</v>
      </c>
      <c r="K108" s="69"/>
      <c r="L108" s="69"/>
      <c r="M108" s="69"/>
      <c r="N108" s="69"/>
      <c r="O108" s="69"/>
      <c r="P108" s="69"/>
      <c r="Q108" s="133">
        <v>-50000</v>
      </c>
      <c r="R108" s="133"/>
      <c r="S108" s="35" t="s">
        <v>17</v>
      </c>
      <c r="T108" s="35"/>
      <c r="U108" s="100">
        <f>IF(S108="Yes",Q108,"0")</f>
        <v>-50000</v>
      </c>
      <c r="V108" s="100"/>
      <c r="W108" s="100"/>
      <c r="X108" s="100"/>
    </row>
    <row r="109" spans="3:24" ht="15">
      <c r="C109" s="78" t="s">
        <v>206</v>
      </c>
      <c r="E109" s="16" t="s">
        <v>224</v>
      </c>
      <c r="F109" s="2"/>
      <c r="G109" s="49" t="s">
        <v>99</v>
      </c>
      <c r="H109" s="34"/>
      <c r="I109" s="34"/>
      <c r="J109" s="2" t="s">
        <v>225</v>
      </c>
      <c r="K109" s="2"/>
      <c r="L109" s="2"/>
      <c r="M109" s="2"/>
      <c r="N109" s="2"/>
      <c r="O109" s="2"/>
      <c r="P109" s="2"/>
      <c r="Q109" s="99">
        <v>200000</v>
      </c>
      <c r="R109" s="99"/>
      <c r="S109" s="35" t="s">
        <v>17</v>
      </c>
      <c r="T109" s="35"/>
      <c r="U109" s="100">
        <f>IF(S109="Yes",Q109,"0")</f>
        <v>200000</v>
      </c>
      <c r="V109" s="100"/>
      <c r="W109" s="100"/>
      <c r="X109" s="100"/>
    </row>
    <row r="110" spans="3:24" ht="15">
      <c r="C110" s="78" t="s">
        <v>135</v>
      </c>
      <c r="E110" s="16" t="s">
        <v>226</v>
      </c>
      <c r="F110" s="2"/>
      <c r="G110" s="49" t="s">
        <v>99</v>
      </c>
      <c r="H110" s="34"/>
      <c r="I110" s="34"/>
      <c r="J110" s="48" t="s">
        <v>110</v>
      </c>
      <c r="K110" s="2"/>
      <c r="L110" s="2"/>
      <c r="M110" s="2"/>
      <c r="N110" s="2"/>
      <c r="O110" s="2"/>
      <c r="P110" s="2"/>
      <c r="Q110" s="99">
        <v>150000</v>
      </c>
      <c r="R110" s="99"/>
      <c r="S110" s="35" t="s">
        <v>17</v>
      </c>
      <c r="T110" s="35"/>
      <c r="U110" s="100">
        <f>IF(S110="Yes",Q110,"0")</f>
        <v>150000</v>
      </c>
      <c r="V110" s="100"/>
      <c r="W110" s="100"/>
      <c r="X110" s="100"/>
    </row>
    <row r="111" spans="5:24" ht="15">
      <c r="E111" s="16" t="s">
        <v>230</v>
      </c>
      <c r="F111" s="2"/>
      <c r="G111" s="49" t="s">
        <v>99</v>
      </c>
      <c r="H111" s="34"/>
      <c r="I111" s="34"/>
      <c r="J111" s="48" t="s">
        <v>231</v>
      </c>
      <c r="K111" s="2"/>
      <c r="L111" s="2"/>
      <c r="M111" s="2"/>
      <c r="N111" s="2"/>
      <c r="O111" s="2"/>
      <c r="P111" s="2"/>
      <c r="Q111" s="99">
        <v>0</v>
      </c>
      <c r="R111" s="99"/>
      <c r="S111" s="35" t="s">
        <v>17</v>
      </c>
      <c r="T111" s="35"/>
      <c r="U111" s="100">
        <f>IF(S111="Yes",Q111,"0")</f>
        <v>0</v>
      </c>
      <c r="V111" s="100"/>
      <c r="W111" s="100"/>
      <c r="X111" s="100"/>
    </row>
    <row r="113" spans="2:26" ht="15">
      <c r="B113" s="101">
        <v>42890</v>
      </c>
      <c r="C113" s="101"/>
      <c r="D113" s="28" t="s">
        <v>234</v>
      </c>
      <c r="E113" s="16"/>
      <c r="F113" s="2"/>
      <c r="G113" s="49"/>
      <c r="H113" s="34"/>
      <c r="I113" s="34"/>
      <c r="J113" s="2"/>
      <c r="K113" s="2"/>
      <c r="L113" s="2"/>
      <c r="M113" s="2"/>
      <c r="N113" s="2"/>
      <c r="O113" s="2"/>
      <c r="P113" s="2"/>
      <c r="Q113" s="99"/>
      <c r="R113" s="99"/>
      <c r="S113" s="35"/>
      <c r="T113" s="35"/>
      <c r="U113" s="100"/>
      <c r="V113" s="100"/>
      <c r="W113" s="100"/>
      <c r="X113" s="100"/>
      <c r="Y113" s="102" t="s">
        <v>254</v>
      </c>
      <c r="Z113" s="102"/>
    </row>
    <row r="114" spans="3:26" ht="15">
      <c r="C114" s="78" t="s">
        <v>206</v>
      </c>
      <c r="E114" s="16" t="s">
        <v>235</v>
      </c>
      <c r="F114" s="2"/>
      <c r="G114" s="49" t="s">
        <v>99</v>
      </c>
      <c r="H114" s="34"/>
      <c r="I114" s="34"/>
      <c r="J114" s="2" t="s">
        <v>239</v>
      </c>
      <c r="K114" s="2"/>
      <c r="L114" s="2"/>
      <c r="M114" s="2"/>
      <c r="N114" s="2"/>
      <c r="O114" s="2"/>
      <c r="P114" s="2"/>
      <c r="Q114" s="99">
        <f>28000+8000+34100+8000+38000+18000</f>
        <v>134100</v>
      </c>
      <c r="R114" s="99"/>
      <c r="S114" s="35" t="s">
        <v>17</v>
      </c>
      <c r="T114" s="35"/>
      <c r="U114" s="100">
        <f>IF(S114="Yes",Q114,"0")</f>
        <v>134100</v>
      </c>
      <c r="V114" s="100"/>
      <c r="W114" s="100"/>
      <c r="X114" s="100"/>
      <c r="Y114" s="103">
        <f>SUM(U114:X117)</f>
        <v>270132</v>
      </c>
      <c r="Z114" s="104"/>
    </row>
    <row r="115" spans="3:24" ht="15">
      <c r="C115" s="78" t="s">
        <v>206</v>
      </c>
      <c r="E115" s="16" t="s">
        <v>236</v>
      </c>
      <c r="F115" s="2"/>
      <c r="G115" s="49" t="s">
        <v>99</v>
      </c>
      <c r="H115" s="34"/>
      <c r="I115" s="71"/>
      <c r="J115" s="48" t="s">
        <v>240</v>
      </c>
      <c r="K115" s="2"/>
      <c r="L115" s="2"/>
      <c r="M115" s="2"/>
      <c r="N115" s="2"/>
      <c r="O115" s="2"/>
      <c r="P115" s="2"/>
      <c r="Q115" s="99">
        <f>6*12700</f>
        <v>76200</v>
      </c>
      <c r="R115" s="99"/>
      <c r="S115" s="35" t="s">
        <v>17</v>
      </c>
      <c r="T115" s="35"/>
      <c r="U115" s="100">
        <f>IF(S115="Yes",Q115,"0")</f>
        <v>76200</v>
      </c>
      <c r="V115" s="100"/>
      <c r="W115" s="100"/>
      <c r="X115" s="100"/>
    </row>
    <row r="116" spans="3:24" ht="15">
      <c r="C116" s="78" t="s">
        <v>206</v>
      </c>
      <c r="E116" s="16" t="s">
        <v>237</v>
      </c>
      <c r="F116" s="2"/>
      <c r="G116" s="49" t="s">
        <v>99</v>
      </c>
      <c r="H116" s="34"/>
      <c r="I116" s="34"/>
      <c r="J116" s="2" t="s">
        <v>241</v>
      </c>
      <c r="K116" s="2"/>
      <c r="L116" s="2"/>
      <c r="M116" s="2"/>
      <c r="N116" s="2"/>
      <c r="O116" s="2"/>
      <c r="P116" s="2"/>
      <c r="Q116" s="99">
        <f>18557+25303</f>
        <v>43860</v>
      </c>
      <c r="R116" s="99"/>
      <c r="S116" s="35" t="s">
        <v>17</v>
      </c>
      <c r="T116" s="35"/>
      <c r="U116" s="100">
        <f>IF(S116="Yes",Q116,"0")</f>
        <v>43860</v>
      </c>
      <c r="V116" s="100"/>
      <c r="W116" s="100"/>
      <c r="X116" s="100"/>
    </row>
    <row r="117" spans="3:24" ht="15">
      <c r="C117" s="78" t="s">
        <v>206</v>
      </c>
      <c r="E117" s="16" t="s">
        <v>238</v>
      </c>
      <c r="F117" s="2"/>
      <c r="G117" s="49" t="s">
        <v>99</v>
      </c>
      <c r="H117" s="34"/>
      <c r="I117" s="34"/>
      <c r="J117" s="48" t="s">
        <v>242</v>
      </c>
      <c r="K117" s="2"/>
      <c r="L117" s="2"/>
      <c r="M117" s="2"/>
      <c r="N117" s="2"/>
      <c r="O117" s="2"/>
      <c r="P117" s="2"/>
      <c r="Q117" s="99">
        <v>15972</v>
      </c>
      <c r="R117" s="99"/>
      <c r="S117" s="35" t="s">
        <v>17</v>
      </c>
      <c r="T117" s="35"/>
      <c r="U117" s="100">
        <f>IF(S117="Yes",Q117,"0")</f>
        <v>15972</v>
      </c>
      <c r="V117" s="100"/>
      <c r="W117" s="100"/>
      <c r="X117" s="100"/>
    </row>
    <row r="119" spans="2:26" ht="15">
      <c r="B119" s="101">
        <v>42941</v>
      </c>
      <c r="C119" s="101"/>
      <c r="D119" s="28" t="s">
        <v>248</v>
      </c>
      <c r="E119" s="16"/>
      <c r="F119" s="2"/>
      <c r="G119" s="49"/>
      <c r="H119" s="34"/>
      <c r="I119" s="34"/>
      <c r="J119" s="2"/>
      <c r="K119" s="2"/>
      <c r="L119" s="2"/>
      <c r="M119" s="2"/>
      <c r="N119" s="2"/>
      <c r="O119" s="2"/>
      <c r="P119" s="2"/>
      <c r="Q119" s="99"/>
      <c r="R119" s="99"/>
      <c r="S119" s="35"/>
      <c r="T119" s="35"/>
      <c r="U119" s="100"/>
      <c r="V119" s="100"/>
      <c r="W119" s="100"/>
      <c r="X119" s="100"/>
      <c r="Y119" s="102" t="s">
        <v>253</v>
      </c>
      <c r="Z119" s="102"/>
    </row>
    <row r="120" spans="3:26" ht="15">
      <c r="C120" s="78" t="s">
        <v>206</v>
      </c>
      <c r="E120" s="16" t="s">
        <v>249</v>
      </c>
      <c r="F120" s="2"/>
      <c r="G120" s="49" t="s">
        <v>99</v>
      </c>
      <c r="H120" s="34"/>
      <c r="I120" s="34"/>
      <c r="J120" s="2" t="s">
        <v>255</v>
      </c>
      <c r="K120" s="2"/>
      <c r="L120" s="2"/>
      <c r="M120" s="2"/>
      <c r="N120" s="2"/>
      <c r="O120" s="2"/>
      <c r="P120" s="2"/>
      <c r="Q120" s="99">
        <v>100000</v>
      </c>
      <c r="R120" s="99"/>
      <c r="S120" s="35" t="s">
        <v>17</v>
      </c>
      <c r="T120" s="35"/>
      <c r="U120" s="100">
        <f>IF(S120="Yes",Q120,"0")</f>
        <v>100000</v>
      </c>
      <c r="V120" s="100"/>
      <c r="W120" s="100"/>
      <c r="X120" s="100"/>
      <c r="Y120" s="103">
        <f>SUM(U120:X126)</f>
        <v>1440000</v>
      </c>
      <c r="Z120" s="104"/>
    </row>
    <row r="121" spans="3:24" ht="15">
      <c r="C121" s="78" t="s">
        <v>135</v>
      </c>
      <c r="E121" s="16" t="s">
        <v>250</v>
      </c>
      <c r="F121" s="2"/>
      <c r="G121" s="49" t="s">
        <v>99</v>
      </c>
      <c r="H121" s="34"/>
      <c r="I121" s="71"/>
      <c r="J121" s="48" t="s">
        <v>256</v>
      </c>
      <c r="K121" s="2"/>
      <c r="L121" s="2"/>
      <c r="M121" s="2"/>
      <c r="N121" s="2"/>
      <c r="O121" s="2"/>
      <c r="P121" s="2"/>
      <c r="Q121" s="99">
        <v>600000</v>
      </c>
      <c r="R121" s="99"/>
      <c r="S121" s="35" t="s">
        <v>17</v>
      </c>
      <c r="T121" s="35"/>
      <c r="U121" s="100">
        <v>650000</v>
      </c>
      <c r="V121" s="100"/>
      <c r="W121" s="100"/>
      <c r="X121" s="100"/>
    </row>
    <row r="122" spans="3:24" ht="15">
      <c r="C122" s="78" t="s">
        <v>265</v>
      </c>
      <c r="E122" s="16" t="s">
        <v>251</v>
      </c>
      <c r="F122" s="2"/>
      <c r="G122" s="49" t="s">
        <v>99</v>
      </c>
      <c r="H122" s="34"/>
      <c r="I122" s="34"/>
      <c r="J122" s="2" t="s">
        <v>257</v>
      </c>
      <c r="K122" s="2"/>
      <c r="L122" s="2"/>
      <c r="M122" s="2"/>
      <c r="N122" s="2"/>
      <c r="O122" s="2"/>
      <c r="P122" s="2"/>
      <c r="Q122" s="99">
        <v>30000</v>
      </c>
      <c r="R122" s="99"/>
      <c r="S122" s="35" t="s">
        <v>17</v>
      </c>
      <c r="T122" s="35"/>
      <c r="U122" s="100">
        <v>40000</v>
      </c>
      <c r="V122" s="100"/>
      <c r="W122" s="100"/>
      <c r="X122" s="100"/>
    </row>
    <row r="123" spans="3:24" ht="15">
      <c r="C123" s="78" t="s">
        <v>266</v>
      </c>
      <c r="E123" s="16" t="s">
        <v>252</v>
      </c>
      <c r="F123" s="2"/>
      <c r="G123" s="49" t="s">
        <v>99</v>
      </c>
      <c r="H123" s="34"/>
      <c r="I123" s="34"/>
      <c r="J123" s="48" t="s">
        <v>258</v>
      </c>
      <c r="K123" s="2"/>
      <c r="L123" s="2"/>
      <c r="M123" s="2"/>
      <c r="N123" s="2"/>
      <c r="O123" s="2"/>
      <c r="P123" s="2"/>
      <c r="Q123" s="99">
        <v>100000</v>
      </c>
      <c r="R123" s="99"/>
      <c r="S123" s="35" t="s">
        <v>17</v>
      </c>
      <c r="T123" s="35"/>
      <c r="U123" s="100">
        <f>IF(S123="Yes",Q123,"0")</f>
        <v>100000</v>
      </c>
      <c r="V123" s="100"/>
      <c r="W123" s="100"/>
      <c r="X123" s="100"/>
    </row>
    <row r="124" spans="3:24" ht="15">
      <c r="C124" s="78" t="s">
        <v>145</v>
      </c>
      <c r="E124" s="16" t="s">
        <v>259</v>
      </c>
      <c r="F124" s="2"/>
      <c r="G124" s="49" t="s">
        <v>99</v>
      </c>
      <c r="H124" s="34"/>
      <c r="I124" s="34"/>
      <c r="J124" s="48" t="s">
        <v>262</v>
      </c>
      <c r="K124" s="2"/>
      <c r="L124" s="2"/>
      <c r="M124" s="2"/>
      <c r="N124" s="2"/>
      <c r="O124" s="2"/>
      <c r="P124" s="2"/>
      <c r="Q124" s="99">
        <v>100000</v>
      </c>
      <c r="R124" s="99"/>
      <c r="S124" s="35" t="s">
        <v>17</v>
      </c>
      <c r="T124" s="35"/>
      <c r="U124" s="100">
        <f>IF(S124="Yes",Q124,"0")</f>
        <v>100000</v>
      </c>
      <c r="V124" s="100"/>
      <c r="W124" s="100"/>
      <c r="X124" s="100"/>
    </row>
    <row r="125" spans="3:24" ht="15">
      <c r="C125" s="78" t="s">
        <v>202</v>
      </c>
      <c r="E125" s="16" t="s">
        <v>260</v>
      </c>
      <c r="F125" s="2"/>
      <c r="G125" s="49" t="s">
        <v>99</v>
      </c>
      <c r="H125" s="34"/>
      <c r="I125" s="34"/>
      <c r="J125" s="48" t="s">
        <v>263</v>
      </c>
      <c r="K125" s="2"/>
      <c r="L125" s="2"/>
      <c r="M125" s="2"/>
      <c r="N125" s="2"/>
      <c r="O125" s="2"/>
      <c r="P125" s="2"/>
      <c r="Q125" s="99">
        <v>300000</v>
      </c>
      <c r="R125" s="99"/>
      <c r="S125" s="35" t="s">
        <v>17</v>
      </c>
      <c r="T125" s="35"/>
      <c r="U125" s="100">
        <f>IF(S125="Yes",Q125,"0")</f>
        <v>300000</v>
      </c>
      <c r="V125" s="100"/>
      <c r="W125" s="100"/>
      <c r="X125" s="100"/>
    </row>
    <row r="126" spans="3:24" ht="15">
      <c r="C126" s="78" t="s">
        <v>206</v>
      </c>
      <c r="E126" s="16" t="s">
        <v>261</v>
      </c>
      <c r="F126" s="2"/>
      <c r="G126" s="49" t="s">
        <v>99</v>
      </c>
      <c r="H126" s="34"/>
      <c r="I126" s="34"/>
      <c r="J126" s="48" t="s">
        <v>264</v>
      </c>
      <c r="K126" s="2"/>
      <c r="L126" s="2"/>
      <c r="M126" s="2"/>
      <c r="N126" s="2"/>
      <c r="O126" s="2"/>
      <c r="P126" s="2"/>
      <c r="Q126" s="99">
        <v>150000</v>
      </c>
      <c r="R126" s="99"/>
      <c r="S126" s="35" t="s">
        <v>17</v>
      </c>
      <c r="T126" s="35"/>
      <c r="U126" s="100">
        <f>IF(S126="Yes",Q126,"0")</f>
        <v>150000</v>
      </c>
      <c r="V126" s="100"/>
      <c r="W126" s="100"/>
      <c r="X126" s="100"/>
    </row>
    <row r="127" spans="3:24" ht="15">
      <c r="C127" s="78"/>
      <c r="E127" s="87"/>
      <c r="F127" s="9"/>
      <c r="G127" s="88"/>
      <c r="H127" s="36"/>
      <c r="I127" s="36"/>
      <c r="J127" s="91"/>
      <c r="K127" s="9"/>
      <c r="L127" s="9"/>
      <c r="M127" s="9"/>
      <c r="N127" s="9"/>
      <c r="O127" s="9"/>
      <c r="P127" s="9"/>
      <c r="Q127" s="84"/>
      <c r="R127" s="84"/>
      <c r="S127" s="41"/>
      <c r="T127" s="41"/>
      <c r="U127" s="89"/>
      <c r="V127" s="89"/>
      <c r="W127" s="89"/>
      <c r="X127" s="89"/>
    </row>
    <row r="128" spans="2:26" ht="14.25">
      <c r="B128" s="101">
        <v>42948</v>
      </c>
      <c r="C128" s="101"/>
      <c r="D128" s="28" t="s">
        <v>267</v>
      </c>
      <c r="Y128" s="102" t="s">
        <v>273</v>
      </c>
      <c r="Z128" s="102"/>
    </row>
    <row r="129" spans="2:26" ht="15">
      <c r="B129" s="85"/>
      <c r="C129" s="86" t="s">
        <v>206</v>
      </c>
      <c r="D129" s="85"/>
      <c r="E129" s="16" t="s">
        <v>268</v>
      </c>
      <c r="F129" s="2"/>
      <c r="G129" s="49" t="s">
        <v>99</v>
      </c>
      <c r="H129" s="34"/>
      <c r="I129" s="34"/>
      <c r="J129" s="2" t="s">
        <v>269</v>
      </c>
      <c r="K129" s="2"/>
      <c r="L129" s="2"/>
      <c r="M129" s="2"/>
      <c r="N129" s="2"/>
      <c r="O129" s="2"/>
      <c r="P129" s="2"/>
      <c r="Q129" s="99">
        <v>-180000</v>
      </c>
      <c r="R129" s="99"/>
      <c r="S129" s="35" t="s">
        <v>17</v>
      </c>
      <c r="T129" s="35"/>
      <c r="U129" s="100">
        <f>IF(S129="Yes",Q129,"0")</f>
        <v>-180000</v>
      </c>
      <c r="V129" s="100"/>
      <c r="W129" s="100"/>
      <c r="X129" s="100"/>
      <c r="Y129" s="138">
        <f>SUM(U129:X131)</f>
        <v>-184130</v>
      </c>
      <c r="Z129" s="139"/>
    </row>
    <row r="130" spans="2:29" ht="15">
      <c r="B130" s="85"/>
      <c r="C130" s="86" t="s">
        <v>206</v>
      </c>
      <c r="E130" s="92" t="s">
        <v>271</v>
      </c>
      <c r="F130" s="92"/>
      <c r="G130" s="49" t="s">
        <v>99</v>
      </c>
      <c r="H130" s="92"/>
      <c r="I130" s="92"/>
      <c r="J130" s="92" t="s">
        <v>272</v>
      </c>
      <c r="K130" s="92"/>
      <c r="L130" s="92"/>
      <c r="M130" s="92"/>
      <c r="N130" s="92"/>
      <c r="O130" s="92"/>
      <c r="P130" s="92"/>
      <c r="Q130" s="99">
        <v>-4130</v>
      </c>
      <c r="R130" s="99"/>
      <c r="S130" s="35" t="s">
        <v>17</v>
      </c>
      <c r="T130" s="92"/>
      <c r="U130" s="100">
        <f>IF(S130="Yes",Q130,"0")</f>
        <v>-4130</v>
      </c>
      <c r="V130" s="100"/>
      <c r="W130" s="100"/>
      <c r="X130" s="100"/>
      <c r="Z130" s="90"/>
      <c r="AA130" s="90"/>
      <c r="AB130" s="90"/>
      <c r="AC130" s="90"/>
    </row>
    <row r="132" spans="2:26" ht="14.25">
      <c r="B132" s="101">
        <v>42955</v>
      </c>
      <c r="C132" s="101"/>
      <c r="D132" s="28" t="s">
        <v>274</v>
      </c>
      <c r="Y132" s="102" t="s">
        <v>275</v>
      </c>
      <c r="Z132" s="102"/>
    </row>
    <row r="133" spans="2:26" ht="15">
      <c r="B133" s="85"/>
      <c r="C133" s="86" t="s">
        <v>298</v>
      </c>
      <c r="D133" s="85"/>
      <c r="E133" s="16" t="s">
        <v>276</v>
      </c>
      <c r="F133" s="2"/>
      <c r="G133" s="34" t="s">
        <v>12</v>
      </c>
      <c r="H133" s="34"/>
      <c r="I133" s="34"/>
      <c r="J133" s="2" t="s">
        <v>297</v>
      </c>
      <c r="K133" s="2"/>
      <c r="L133" s="2"/>
      <c r="M133" s="2"/>
      <c r="N133" s="2"/>
      <c r="O133" s="2"/>
      <c r="P133" s="2"/>
      <c r="Q133" s="26"/>
      <c r="R133" s="26"/>
      <c r="S133" s="35"/>
      <c r="T133" s="35"/>
      <c r="U133" s="100">
        <v>160000</v>
      </c>
      <c r="V133" s="100"/>
      <c r="W133" s="100"/>
      <c r="X133" s="100"/>
      <c r="Y133" s="138">
        <f>SUM(U133:X142)</f>
        <v>240000</v>
      </c>
      <c r="Z133" s="139"/>
    </row>
    <row r="134" spans="2:26" ht="15">
      <c r="B134" s="85"/>
      <c r="C134" s="86" t="s">
        <v>206</v>
      </c>
      <c r="D134" s="85"/>
      <c r="E134" s="16" t="s">
        <v>277</v>
      </c>
      <c r="F134" s="2"/>
      <c r="G134" s="34" t="s">
        <v>12</v>
      </c>
      <c r="H134" s="34"/>
      <c r="I134" s="34"/>
      <c r="J134" s="2" t="s">
        <v>294</v>
      </c>
      <c r="K134" s="2"/>
      <c r="L134" s="2"/>
      <c r="M134" s="2"/>
      <c r="N134" s="2"/>
      <c r="O134" s="2"/>
      <c r="P134" s="2"/>
      <c r="Q134" s="82"/>
      <c r="R134" s="94" t="s">
        <v>286</v>
      </c>
      <c r="S134" s="35"/>
      <c r="T134" s="35"/>
      <c r="U134" s="83"/>
      <c r="V134" s="83"/>
      <c r="W134" s="83"/>
      <c r="X134" s="83"/>
      <c r="Z134" s="90"/>
    </row>
    <row r="135" spans="2:26" ht="15">
      <c r="B135" s="85"/>
      <c r="C135" s="86" t="s">
        <v>206</v>
      </c>
      <c r="D135" s="85"/>
      <c r="E135" s="16" t="s">
        <v>278</v>
      </c>
      <c r="F135" s="2"/>
      <c r="G135" s="34" t="s">
        <v>12</v>
      </c>
      <c r="H135" s="34"/>
      <c r="I135" s="34"/>
      <c r="J135" s="2" t="s">
        <v>295</v>
      </c>
      <c r="K135" s="2"/>
      <c r="L135" s="2"/>
      <c r="M135" s="2"/>
      <c r="N135" s="2"/>
      <c r="O135" s="2"/>
      <c r="P135" s="2"/>
      <c r="Q135" s="82"/>
      <c r="R135" s="94" t="s">
        <v>286</v>
      </c>
      <c r="S135" s="35"/>
      <c r="T135" s="35"/>
      <c r="U135" s="83"/>
      <c r="V135" s="83"/>
      <c r="W135" s="83"/>
      <c r="X135" s="83"/>
      <c r="Z135" s="90"/>
    </row>
    <row r="136" spans="2:26" ht="15">
      <c r="B136" s="85"/>
      <c r="C136" s="86" t="s">
        <v>206</v>
      </c>
      <c r="D136" s="85"/>
      <c r="E136" s="16" t="s">
        <v>279</v>
      </c>
      <c r="F136" s="2"/>
      <c r="G136" s="34" t="s">
        <v>12</v>
      </c>
      <c r="H136" s="34"/>
      <c r="I136" s="34"/>
      <c r="J136" s="2" t="s">
        <v>296</v>
      </c>
      <c r="K136" s="2"/>
      <c r="L136" s="2"/>
      <c r="M136" s="2"/>
      <c r="N136" s="2"/>
      <c r="O136" s="2"/>
      <c r="P136" s="2"/>
      <c r="Q136" s="82"/>
      <c r="R136" s="82"/>
      <c r="S136" s="35"/>
      <c r="T136" s="35"/>
      <c r="U136" s="83"/>
      <c r="V136" s="83"/>
      <c r="W136" s="83"/>
      <c r="X136" s="83"/>
      <c r="Z136" s="90"/>
    </row>
    <row r="137" spans="2:26" ht="15">
      <c r="B137" s="85"/>
      <c r="C137" s="86" t="s">
        <v>206</v>
      </c>
      <c r="D137" s="85"/>
      <c r="E137" s="16" t="s">
        <v>280</v>
      </c>
      <c r="F137" s="2"/>
      <c r="G137" s="34" t="s">
        <v>12</v>
      </c>
      <c r="H137" s="34"/>
      <c r="I137" s="34"/>
      <c r="J137" s="2" t="s">
        <v>288</v>
      </c>
      <c r="K137" s="2"/>
      <c r="L137" s="2"/>
      <c r="M137" s="2"/>
      <c r="N137" s="2"/>
      <c r="O137" s="2"/>
      <c r="P137" s="2"/>
      <c r="Q137" s="82"/>
      <c r="R137" s="94" t="s">
        <v>287</v>
      </c>
      <c r="S137" s="35"/>
      <c r="T137" s="35"/>
      <c r="U137" s="83"/>
      <c r="V137" s="83"/>
      <c r="W137" s="83"/>
      <c r="X137" s="83"/>
      <c r="Z137" s="90"/>
    </row>
    <row r="138" spans="2:26" ht="15">
      <c r="B138" s="85"/>
      <c r="C138" s="86" t="s">
        <v>206</v>
      </c>
      <c r="D138" s="85"/>
      <c r="E138" s="16" t="s">
        <v>281</v>
      </c>
      <c r="F138" s="2"/>
      <c r="G138" s="34" t="s">
        <v>12</v>
      </c>
      <c r="H138" s="34"/>
      <c r="I138" s="34"/>
      <c r="J138" s="2" t="s">
        <v>291</v>
      </c>
      <c r="K138" s="2"/>
      <c r="L138" s="2"/>
      <c r="M138" s="2"/>
      <c r="N138" s="2"/>
      <c r="O138" s="2"/>
      <c r="P138" s="2"/>
      <c r="Q138" s="82"/>
      <c r="R138" s="82"/>
      <c r="S138" s="35"/>
      <c r="T138" s="35"/>
      <c r="U138" s="100">
        <v>70000</v>
      </c>
      <c r="V138" s="100"/>
      <c r="W138" s="100"/>
      <c r="X138" s="100"/>
      <c r="Z138" s="90"/>
    </row>
    <row r="139" spans="2:26" ht="15">
      <c r="B139" s="85"/>
      <c r="C139" s="86" t="s">
        <v>206</v>
      </c>
      <c r="D139" s="85"/>
      <c r="E139" s="16" t="s">
        <v>282</v>
      </c>
      <c r="F139" s="2"/>
      <c r="G139" s="34" t="s">
        <v>12</v>
      </c>
      <c r="H139" s="34"/>
      <c r="I139" s="34"/>
      <c r="J139" s="2" t="s">
        <v>292</v>
      </c>
      <c r="K139" s="2"/>
      <c r="L139" s="2"/>
      <c r="M139" s="2"/>
      <c r="N139" s="2"/>
      <c r="O139" s="2"/>
      <c r="P139" s="2"/>
      <c r="Q139" s="82"/>
      <c r="R139" s="94" t="s">
        <v>286</v>
      </c>
      <c r="S139" s="35"/>
      <c r="T139" s="35"/>
      <c r="U139" s="83"/>
      <c r="V139" s="83"/>
      <c r="W139" s="83"/>
      <c r="X139" s="83"/>
      <c r="Z139" s="90"/>
    </row>
    <row r="140" spans="2:26" ht="15">
      <c r="B140" s="85"/>
      <c r="C140" s="86" t="s">
        <v>206</v>
      </c>
      <c r="D140" s="85"/>
      <c r="E140" s="16" t="s">
        <v>283</v>
      </c>
      <c r="F140" s="2"/>
      <c r="G140" s="34" t="s">
        <v>12</v>
      </c>
      <c r="H140" s="34"/>
      <c r="I140" s="34"/>
      <c r="J140" s="2" t="s">
        <v>289</v>
      </c>
      <c r="K140" s="2"/>
      <c r="L140" s="2"/>
      <c r="M140" s="2"/>
      <c r="N140" s="2"/>
      <c r="O140" s="2"/>
      <c r="P140" s="2"/>
      <c r="Q140" s="82"/>
      <c r="R140" s="94" t="s">
        <v>286</v>
      </c>
      <c r="S140" s="35"/>
      <c r="T140" s="35"/>
      <c r="U140" s="83"/>
      <c r="V140" s="83"/>
      <c r="W140" s="83"/>
      <c r="X140" s="83"/>
      <c r="Z140" s="90"/>
    </row>
    <row r="141" spans="2:26" ht="15">
      <c r="B141" s="85"/>
      <c r="C141" s="86" t="s">
        <v>298</v>
      </c>
      <c r="D141" s="85"/>
      <c r="E141" s="16" t="s">
        <v>284</v>
      </c>
      <c r="F141" s="2"/>
      <c r="G141" s="34" t="s">
        <v>12</v>
      </c>
      <c r="H141" s="34"/>
      <c r="I141" s="34"/>
      <c r="J141" s="2" t="s">
        <v>290</v>
      </c>
      <c r="K141" s="2"/>
      <c r="L141" s="2"/>
      <c r="M141" s="2"/>
      <c r="N141" s="2"/>
      <c r="O141" s="2"/>
      <c r="P141" s="2"/>
      <c r="Q141" s="82"/>
      <c r="R141" s="82"/>
      <c r="S141" s="35"/>
      <c r="T141" s="35"/>
      <c r="U141" s="100">
        <v>10000</v>
      </c>
      <c r="V141" s="100"/>
      <c r="W141" s="100"/>
      <c r="X141" s="100"/>
      <c r="Z141" s="90"/>
    </row>
    <row r="142" spans="2:26" ht="15">
      <c r="B142" s="85"/>
      <c r="C142" s="86" t="s">
        <v>206</v>
      </c>
      <c r="E142" s="16" t="s">
        <v>285</v>
      </c>
      <c r="F142" s="92"/>
      <c r="G142" s="34" t="s">
        <v>12</v>
      </c>
      <c r="H142" s="92"/>
      <c r="I142" s="92"/>
      <c r="J142" s="92" t="s">
        <v>293</v>
      </c>
      <c r="K142" s="92"/>
      <c r="L142" s="92"/>
      <c r="M142" s="92"/>
      <c r="N142" s="92"/>
      <c r="O142" s="92"/>
      <c r="P142" s="92"/>
      <c r="Q142" s="26"/>
      <c r="R142" s="94" t="s">
        <v>286</v>
      </c>
      <c r="S142" s="35"/>
      <c r="T142" s="92"/>
      <c r="U142" s="100"/>
      <c r="V142" s="100"/>
      <c r="W142" s="100"/>
      <c r="X142" s="100"/>
      <c r="Z142" s="90"/>
    </row>
    <row r="149" ht="14.25">
      <c r="B149" s="95" t="s">
        <v>305</v>
      </c>
    </row>
    <row r="150" ht="14.25">
      <c r="C150" s="97" t="s">
        <v>307</v>
      </c>
    </row>
    <row r="152" spans="2:3" s="96" customFormat="1" ht="21.75" customHeight="1">
      <c r="B152" s="95" t="s">
        <v>299</v>
      </c>
      <c r="C152" s="95"/>
    </row>
    <row r="153" spans="5:18" ht="14.25">
      <c r="E153" s="1" t="s">
        <v>44</v>
      </c>
      <c r="J153" s="2" t="s">
        <v>183</v>
      </c>
      <c r="K153" s="2"/>
      <c r="L153" s="2"/>
      <c r="M153" s="2"/>
      <c r="N153" s="2"/>
      <c r="O153" s="2"/>
      <c r="P153" s="2"/>
      <c r="Q153" s="99">
        <v>15000</v>
      </c>
      <c r="R153" s="99"/>
    </row>
    <row r="154" spans="5:19" ht="14.25">
      <c r="E154" s="1" t="s">
        <v>127</v>
      </c>
      <c r="J154" s="2" t="s">
        <v>201</v>
      </c>
      <c r="K154" s="2"/>
      <c r="L154" s="2"/>
      <c r="M154" s="2"/>
      <c r="N154" s="2"/>
      <c r="O154" s="2"/>
      <c r="P154" s="2"/>
      <c r="Q154" s="99">
        <v>100000</v>
      </c>
      <c r="R154" s="99"/>
      <c r="S154" s="98"/>
    </row>
    <row r="155" spans="5:18" ht="14.25">
      <c r="E155" s="1" t="s">
        <v>128</v>
      </c>
      <c r="J155" s="2" t="s">
        <v>200</v>
      </c>
      <c r="K155" s="2"/>
      <c r="L155" s="2"/>
      <c r="M155" s="2"/>
      <c r="N155" s="2"/>
      <c r="O155" s="2"/>
      <c r="P155" s="2"/>
      <c r="Q155" s="99">
        <v>50000</v>
      </c>
      <c r="R155" s="99"/>
    </row>
    <row r="156" spans="5:18" ht="14.25">
      <c r="E156" s="1" t="s">
        <v>73</v>
      </c>
      <c r="J156" s="2" t="s">
        <v>193</v>
      </c>
      <c r="K156" s="2"/>
      <c r="L156" s="2"/>
      <c r="M156" s="2"/>
      <c r="N156" s="2"/>
      <c r="O156" s="2"/>
      <c r="P156" s="2"/>
      <c r="Q156" s="99">
        <v>25000</v>
      </c>
      <c r="R156" s="99"/>
    </row>
    <row r="157" spans="5:18" ht="14.25">
      <c r="E157" s="1" t="s">
        <v>159</v>
      </c>
      <c r="J157" s="2" t="s">
        <v>193</v>
      </c>
      <c r="K157" s="2"/>
      <c r="L157" s="2"/>
      <c r="M157" s="2"/>
      <c r="N157" s="2"/>
      <c r="O157" s="2"/>
      <c r="P157" s="2"/>
      <c r="Q157" s="99">
        <v>25000</v>
      </c>
      <c r="R157" s="99"/>
    </row>
    <row r="158" spans="5:18" ht="14.25">
      <c r="E158" s="1" t="s">
        <v>126</v>
      </c>
      <c r="J158" s="2" t="s">
        <v>199</v>
      </c>
      <c r="K158" s="2"/>
      <c r="L158" s="2"/>
      <c r="M158" s="2"/>
      <c r="N158" s="2"/>
      <c r="O158" s="2"/>
      <c r="P158" s="2"/>
      <c r="Q158" s="99">
        <v>100000</v>
      </c>
      <c r="R158" s="99"/>
    </row>
    <row r="159" spans="5:18" ht="14.25">
      <c r="E159" s="1" t="s">
        <v>300</v>
      </c>
      <c r="J159" s="2" t="s">
        <v>301</v>
      </c>
      <c r="K159" s="2"/>
      <c r="L159" s="2"/>
      <c r="M159" s="2"/>
      <c r="N159" s="2"/>
      <c r="O159" s="2"/>
      <c r="P159" s="2"/>
      <c r="Q159" s="99">
        <v>227000</v>
      </c>
      <c r="R159" s="99"/>
    </row>
    <row r="160" spans="5:18" ht="14.25">
      <c r="E160" s="1" t="s">
        <v>300</v>
      </c>
      <c r="J160" s="2" t="s">
        <v>304</v>
      </c>
      <c r="K160" s="2"/>
      <c r="L160" s="2"/>
      <c r="M160" s="2"/>
      <c r="N160" s="2"/>
      <c r="O160" s="2"/>
      <c r="P160" s="2"/>
      <c r="Q160" s="99">
        <v>110000</v>
      </c>
      <c r="R160" s="99"/>
    </row>
    <row r="161" spans="5:18" ht="14.25">
      <c r="E161" s="1" t="s">
        <v>300</v>
      </c>
      <c r="J161" s="2" t="s">
        <v>302</v>
      </c>
      <c r="K161" s="2"/>
      <c r="L161" s="2"/>
      <c r="M161" s="2"/>
      <c r="N161" s="2"/>
      <c r="O161" s="2"/>
      <c r="P161" s="2"/>
      <c r="Q161" s="99">
        <v>160000</v>
      </c>
      <c r="R161" s="99"/>
    </row>
    <row r="162" spans="5:18" ht="14.25">
      <c r="E162" s="1" t="s">
        <v>300</v>
      </c>
      <c r="J162" s="2" t="s">
        <v>303</v>
      </c>
      <c r="K162" s="2"/>
      <c r="L162" s="2"/>
      <c r="M162" s="2"/>
      <c r="N162" s="2"/>
      <c r="O162" s="2"/>
      <c r="P162" s="2"/>
      <c r="Q162" s="99">
        <v>56000</v>
      </c>
      <c r="R162" s="99"/>
    </row>
    <row r="164" spans="17:18" ht="14.25">
      <c r="Q164" s="140"/>
      <c r="R164" s="141"/>
    </row>
  </sheetData>
  <sheetProtection/>
  <mergeCells count="287">
    <mergeCell ref="Q161:R161"/>
    <mergeCell ref="Q162:R162"/>
    <mergeCell ref="Q164:R164"/>
    <mergeCell ref="Q153:R153"/>
    <mergeCell ref="Q154:R154"/>
    <mergeCell ref="Q155:R155"/>
    <mergeCell ref="Q156:R156"/>
    <mergeCell ref="Q157:R157"/>
    <mergeCell ref="Q158:R158"/>
    <mergeCell ref="Q159:R159"/>
    <mergeCell ref="Q160:R160"/>
    <mergeCell ref="B132:C132"/>
    <mergeCell ref="Y132:Z132"/>
    <mergeCell ref="U133:X133"/>
    <mergeCell ref="Y133:Z133"/>
    <mergeCell ref="U142:X142"/>
    <mergeCell ref="U138:X138"/>
    <mergeCell ref="U141:X141"/>
    <mergeCell ref="B128:C128"/>
    <mergeCell ref="Q129:R129"/>
    <mergeCell ref="U129:X129"/>
    <mergeCell ref="Y129:Z129"/>
    <mergeCell ref="Y128:Z128"/>
    <mergeCell ref="Q130:R130"/>
    <mergeCell ref="U130:X130"/>
    <mergeCell ref="Z25:AA25"/>
    <mergeCell ref="Z15:AA15"/>
    <mergeCell ref="U109:X109"/>
    <mergeCell ref="Q104:R104"/>
    <mergeCell ref="U104:X104"/>
    <mergeCell ref="Y104:Z104"/>
    <mergeCell ref="B106:C106"/>
    <mergeCell ref="Q106:R106"/>
    <mergeCell ref="U106:X106"/>
    <mergeCell ref="Y106:Z106"/>
    <mergeCell ref="Q102:R102"/>
    <mergeCell ref="U102:X102"/>
    <mergeCell ref="B103:C103"/>
    <mergeCell ref="Q103:R103"/>
    <mergeCell ref="U103:X103"/>
    <mergeCell ref="Y103:Z103"/>
    <mergeCell ref="Q99:R99"/>
    <mergeCell ref="U99:X99"/>
    <mergeCell ref="Q100:R100"/>
    <mergeCell ref="U100:X100"/>
    <mergeCell ref="Y100:Z100"/>
    <mergeCell ref="Q101:R101"/>
    <mergeCell ref="U101:X101"/>
    <mergeCell ref="Y101:Z101"/>
    <mergeCell ref="Q110:R110"/>
    <mergeCell ref="U110:X110"/>
    <mergeCell ref="Q111:R111"/>
    <mergeCell ref="U111:X111"/>
    <mergeCell ref="Q107:R107"/>
    <mergeCell ref="U107:X107"/>
    <mergeCell ref="Y107:Z107"/>
    <mergeCell ref="Q108:R108"/>
    <mergeCell ref="U108:X108"/>
    <mergeCell ref="Q109:R109"/>
    <mergeCell ref="Q116:R116"/>
    <mergeCell ref="U116:X116"/>
    <mergeCell ref="Q117:R117"/>
    <mergeCell ref="U117:X117"/>
    <mergeCell ref="B113:C113"/>
    <mergeCell ref="Q113:R113"/>
    <mergeCell ref="U113:X113"/>
    <mergeCell ref="Y113:Z113"/>
    <mergeCell ref="Q114:R114"/>
    <mergeCell ref="U114:X114"/>
    <mergeCell ref="Y114:Z114"/>
    <mergeCell ref="Q115:R115"/>
    <mergeCell ref="U115:X115"/>
    <mergeCell ref="Y94:Z94"/>
    <mergeCell ref="Q95:R95"/>
    <mergeCell ref="U95:X95"/>
    <mergeCell ref="Y95:Z95"/>
    <mergeCell ref="B97:C97"/>
    <mergeCell ref="Q98:R98"/>
    <mergeCell ref="U98:X98"/>
    <mergeCell ref="Q92:R92"/>
    <mergeCell ref="U92:X92"/>
    <mergeCell ref="Q93:R93"/>
    <mergeCell ref="U93:X93"/>
    <mergeCell ref="Q94:R94"/>
    <mergeCell ref="U94:X94"/>
    <mergeCell ref="Q89:R89"/>
    <mergeCell ref="U89:X89"/>
    <mergeCell ref="Q90:R90"/>
    <mergeCell ref="U90:X90"/>
    <mergeCell ref="Q91:R91"/>
    <mergeCell ref="U91:X91"/>
    <mergeCell ref="Q86:R86"/>
    <mergeCell ref="U86:X86"/>
    <mergeCell ref="Q87:R87"/>
    <mergeCell ref="U87:X87"/>
    <mergeCell ref="Q88:R88"/>
    <mergeCell ref="U88:X88"/>
    <mergeCell ref="Q83:R83"/>
    <mergeCell ref="U83:X83"/>
    <mergeCell ref="B84:C84"/>
    <mergeCell ref="Q84:R84"/>
    <mergeCell ref="U84:X84"/>
    <mergeCell ref="Q85:R85"/>
    <mergeCell ref="U85:X85"/>
    <mergeCell ref="Q81:R81"/>
    <mergeCell ref="U81:X81"/>
    <mergeCell ref="Y81:Z81"/>
    <mergeCell ref="Q82:R82"/>
    <mergeCell ref="U82:X82"/>
    <mergeCell ref="Y82:Z82"/>
    <mergeCell ref="Q78:R78"/>
    <mergeCell ref="U78:X78"/>
    <mergeCell ref="Q79:R79"/>
    <mergeCell ref="U79:X79"/>
    <mergeCell ref="Q80:R80"/>
    <mergeCell ref="U80:X80"/>
    <mergeCell ref="Q75:R75"/>
    <mergeCell ref="U75:X75"/>
    <mergeCell ref="Q76:R76"/>
    <mergeCell ref="U76:X76"/>
    <mergeCell ref="Q77:R77"/>
    <mergeCell ref="U77:X77"/>
    <mergeCell ref="Q72:R72"/>
    <mergeCell ref="U72:X72"/>
    <mergeCell ref="Q73:R73"/>
    <mergeCell ref="U73:X73"/>
    <mergeCell ref="Q74:R74"/>
    <mergeCell ref="U74:X74"/>
    <mergeCell ref="Q69:R69"/>
    <mergeCell ref="U69:X69"/>
    <mergeCell ref="Q70:R70"/>
    <mergeCell ref="U70:X70"/>
    <mergeCell ref="Q71:R71"/>
    <mergeCell ref="U71:X71"/>
    <mergeCell ref="Q66:R66"/>
    <mergeCell ref="U66:X66"/>
    <mergeCell ref="Q67:R67"/>
    <mergeCell ref="U67:X67"/>
    <mergeCell ref="Q68:R68"/>
    <mergeCell ref="U68:X68"/>
    <mergeCell ref="Q63:R63"/>
    <mergeCell ref="U63:X63"/>
    <mergeCell ref="Q64:R64"/>
    <mergeCell ref="U64:X64"/>
    <mergeCell ref="Q65:R65"/>
    <mergeCell ref="U65:X65"/>
    <mergeCell ref="Q60:R60"/>
    <mergeCell ref="U60:X60"/>
    <mergeCell ref="Q61:R61"/>
    <mergeCell ref="U61:X61"/>
    <mergeCell ref="Q62:R62"/>
    <mergeCell ref="U62:X62"/>
    <mergeCell ref="Q57:R57"/>
    <mergeCell ref="U57:X57"/>
    <mergeCell ref="Q58:R58"/>
    <mergeCell ref="U58:X58"/>
    <mergeCell ref="Q59:R59"/>
    <mergeCell ref="U59:X59"/>
    <mergeCell ref="Q54:R54"/>
    <mergeCell ref="U54:X54"/>
    <mergeCell ref="Q55:R55"/>
    <mergeCell ref="U55:X55"/>
    <mergeCell ref="Q56:R56"/>
    <mergeCell ref="U56:X56"/>
    <mergeCell ref="Q51:R51"/>
    <mergeCell ref="U51:X51"/>
    <mergeCell ref="Q52:R52"/>
    <mergeCell ref="U52:X52"/>
    <mergeCell ref="Q53:R53"/>
    <mergeCell ref="U53:X53"/>
    <mergeCell ref="Q48:R48"/>
    <mergeCell ref="U48:X48"/>
    <mergeCell ref="Q49:R49"/>
    <mergeCell ref="U49:X49"/>
    <mergeCell ref="Q50:R50"/>
    <mergeCell ref="U50:X50"/>
    <mergeCell ref="Q45:R45"/>
    <mergeCell ref="U45:X45"/>
    <mergeCell ref="Q46:R46"/>
    <mergeCell ref="U46:X46"/>
    <mergeCell ref="Q47:R47"/>
    <mergeCell ref="U47:X47"/>
    <mergeCell ref="Q42:R42"/>
    <mergeCell ref="U42:X42"/>
    <mergeCell ref="Q43:R43"/>
    <mergeCell ref="U43:X43"/>
    <mergeCell ref="Q44:R44"/>
    <mergeCell ref="U44:X44"/>
    <mergeCell ref="B38:C38"/>
    <mergeCell ref="Q39:R39"/>
    <mergeCell ref="U39:X39"/>
    <mergeCell ref="Q40:R40"/>
    <mergeCell ref="U40:X40"/>
    <mergeCell ref="Q41:R41"/>
    <mergeCell ref="U41:X41"/>
    <mergeCell ref="L35:M35"/>
    <mergeCell ref="N35:O35"/>
    <mergeCell ref="Q35:R35"/>
    <mergeCell ref="U35:X35"/>
    <mergeCell ref="Y35:Z35"/>
    <mergeCell ref="N36:O36"/>
    <mergeCell ref="Q36:R36"/>
    <mergeCell ref="U36:X36"/>
    <mergeCell ref="Y36:Z36"/>
    <mergeCell ref="L33:M33"/>
    <mergeCell ref="N33:O33"/>
    <mergeCell ref="Q33:R33"/>
    <mergeCell ref="U33:X33"/>
    <mergeCell ref="L34:M34"/>
    <mergeCell ref="N34:O34"/>
    <mergeCell ref="Q34:R34"/>
    <mergeCell ref="U34:X34"/>
    <mergeCell ref="L31:M31"/>
    <mergeCell ref="N31:O31"/>
    <mergeCell ref="Q31:R31"/>
    <mergeCell ref="U31:X31"/>
    <mergeCell ref="L32:M32"/>
    <mergeCell ref="N32:O32"/>
    <mergeCell ref="Q32:R32"/>
    <mergeCell ref="U32:X32"/>
    <mergeCell ref="U28:X28"/>
    <mergeCell ref="L29:M29"/>
    <mergeCell ref="N29:O29"/>
    <mergeCell ref="Q29:R29"/>
    <mergeCell ref="U29:X29"/>
    <mergeCell ref="L30:M30"/>
    <mergeCell ref="N30:O30"/>
    <mergeCell ref="Q30:R30"/>
    <mergeCell ref="U30:X30"/>
    <mergeCell ref="B27:C27"/>
    <mergeCell ref="L27:M27"/>
    <mergeCell ref="N27:O27"/>
    <mergeCell ref="Q27:R27"/>
    <mergeCell ref="L28:M28"/>
    <mergeCell ref="N28:O28"/>
    <mergeCell ref="Q28:R28"/>
    <mergeCell ref="U20:X20"/>
    <mergeCell ref="U21:X21"/>
    <mergeCell ref="U22:X22"/>
    <mergeCell ref="U23:X23"/>
    <mergeCell ref="U24:X24"/>
    <mergeCell ref="U25:X25"/>
    <mergeCell ref="U17:X17"/>
    <mergeCell ref="U18:X18"/>
    <mergeCell ref="U19:X19"/>
    <mergeCell ref="AA7:AC7"/>
    <mergeCell ref="S9:X9"/>
    <mergeCell ref="AA9:AC9"/>
    <mergeCell ref="U12:X12"/>
    <mergeCell ref="U13:X13"/>
    <mergeCell ref="U14:X14"/>
    <mergeCell ref="Z13:AA13"/>
    <mergeCell ref="U1:X1"/>
    <mergeCell ref="U2:X2"/>
    <mergeCell ref="U3:X3"/>
    <mergeCell ref="U4:X4"/>
    <mergeCell ref="U5:X5"/>
    <mergeCell ref="AA5:AC5"/>
    <mergeCell ref="F15:Q15"/>
    <mergeCell ref="U15:X15"/>
    <mergeCell ref="U16:X16"/>
    <mergeCell ref="I3:J3"/>
    <mergeCell ref="F14:Q14"/>
    <mergeCell ref="D3:H3"/>
    <mergeCell ref="D4:H4"/>
    <mergeCell ref="I4:J4"/>
    <mergeCell ref="D5:H5"/>
    <mergeCell ref="I5:J5"/>
    <mergeCell ref="B119:C119"/>
    <mergeCell ref="Q119:R119"/>
    <mergeCell ref="U119:X119"/>
    <mergeCell ref="Y119:Z119"/>
    <mergeCell ref="Q120:R120"/>
    <mergeCell ref="U120:X120"/>
    <mergeCell ref="Y120:Z120"/>
    <mergeCell ref="Q121:R121"/>
    <mergeCell ref="U121:X121"/>
    <mergeCell ref="Q122:R122"/>
    <mergeCell ref="U122:X122"/>
    <mergeCell ref="Q123:R123"/>
    <mergeCell ref="U123:X123"/>
    <mergeCell ref="Q124:R124"/>
    <mergeCell ref="U124:X124"/>
    <mergeCell ref="Q125:R125"/>
    <mergeCell ref="U125:X125"/>
    <mergeCell ref="Q126:R126"/>
    <mergeCell ref="U126:X126"/>
  </mergeCells>
  <printOptions horizontalCentered="1"/>
  <pageMargins left="0.2" right="0.2" top="0.5" bottom="0.5" header="0.25" footer="0.3"/>
  <pageSetup fitToHeight="6" horizontalDpi="600" verticalDpi="600" orientation="landscape" scale="45" r:id="rId4"/>
  <headerFooter>
    <oddHeader>&amp;C&amp;"Arial,Bold"&amp;20FY18 BUDGET BAROMETER</oddHeader>
    <oddFooter>&amp;L&amp;10&amp;Z&amp;F&amp;R&amp;10&amp;P</oddFooter>
  </headerFooter>
  <rowBreaks count="3" manualBreakCount="3">
    <brk id="36" min="1" max="34" man="1"/>
    <brk id="82" min="1" max="34" man="1"/>
    <brk id="167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BANDIS</dc:creator>
  <cp:keywords/>
  <dc:description/>
  <cp:lastModifiedBy>KAT</cp:lastModifiedBy>
  <cp:lastPrinted>2017-08-22T14:07:32Z</cp:lastPrinted>
  <dcterms:created xsi:type="dcterms:W3CDTF">2016-03-18T15:06:07Z</dcterms:created>
  <dcterms:modified xsi:type="dcterms:W3CDTF">2017-08-25T15:25:22Z</dcterms:modified>
  <cp:category/>
  <cp:version/>
  <cp:contentType/>
  <cp:contentStatus/>
</cp:coreProperties>
</file>